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0" documentId="8_{6DD23A64-3A6E-CA42-963D-11DDF604377B}" xr6:coauthVersionLast="47" xr6:coauthVersionMax="47" xr10:uidLastSave="{00000000-0000-0000-0000-000000000000}"/>
  <bookViews>
    <workbookView xWindow="37260" yWindow="4960" windowWidth="36360" windowHeight="16460" activeTab="1" xr2:uid="{00000000-000D-0000-FFFF-FFFF00000000}"/>
  </bookViews>
  <sheets>
    <sheet name="Total Income" sheetId="20" r:id="rId1"/>
    <sheet name="Confrehensif Income 2012-2029" sheetId="4" r:id="rId2"/>
    <sheet name="Casual 2012" sheetId="2" state="hidden" r:id="rId3"/>
    <sheet name="Casual 2013" sheetId="3" state="hidden" r:id="rId4"/>
    <sheet name="Casual 2014" sheetId="7" state="hidden" r:id="rId5"/>
    <sheet name="Casual 2015" sheetId="9" state="hidden" r:id="rId6"/>
    <sheet name="Casual 2016" sheetId="10" state="hidden" r:id="rId7"/>
    <sheet name="Casual 2017" sheetId="15" state="hidden" r:id="rId8"/>
    <sheet name="Casual 2018" sheetId="14" state="hidden" r:id="rId9"/>
    <sheet name="Casual 2019" sheetId="13" state="hidden" r:id="rId10"/>
    <sheet name="Casual 2020" sheetId="21" state="hidden" r:id="rId11"/>
    <sheet name="Casual 2021" sheetId="25" state="hidden" r:id="rId12"/>
    <sheet name="Casual 2022" sheetId="26" state="hidden" r:id="rId13"/>
    <sheet name="Langg 2012" sheetId="6" state="hidden" r:id="rId14"/>
    <sheet name="Langg 2013" sheetId="5" state="hidden" r:id="rId15"/>
    <sheet name="Lang 2014" sheetId="8" state="hidden" r:id="rId16"/>
    <sheet name="Lang 2015" sheetId="11" state="hidden" r:id="rId17"/>
    <sheet name="Lang 2016" sheetId="12" state="hidden" r:id="rId18"/>
    <sheet name="Lang 2017" sheetId="16" state="hidden" r:id="rId19"/>
    <sheet name="Lang 2018" sheetId="17" state="hidden" r:id="rId20"/>
    <sheet name="Lang 2019" sheetId="18" state="hidden" r:id="rId21"/>
    <sheet name="Lang 2020" sheetId="22" state="hidden" r:id="rId22"/>
    <sheet name="Langg 2021" sheetId="24" state="hidden" r:id="rId23"/>
    <sheet name="Langg 2022" sheetId="27" state="hidden" r:id="rId24"/>
    <sheet name="Total Lang" sheetId="23" state="hidden" r:id="rId25"/>
    <sheet name="Sheet8" sheetId="19" state="hidden" r:id="rId26"/>
  </sheets>
  <externalReferences>
    <externalReference r:id="rId27"/>
    <externalReference r:id="rId28"/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7" l="1"/>
  <c r="C18" i="27"/>
  <c r="C13" i="27"/>
  <c r="C14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E13" i="27" l="1"/>
  <c r="D13" i="27"/>
  <c r="J22" i="26" l="1"/>
  <c r="I22" i="26"/>
  <c r="F22" i="26"/>
  <c r="E22" i="26"/>
  <c r="D22" i="26"/>
  <c r="C22" i="26"/>
  <c r="K20" i="26"/>
  <c r="H20" i="26"/>
  <c r="G20" i="26"/>
  <c r="K19" i="26"/>
  <c r="H19" i="26"/>
  <c r="G19" i="26"/>
  <c r="K18" i="26"/>
  <c r="H18" i="26"/>
  <c r="G18" i="26"/>
  <c r="K17" i="26"/>
  <c r="H17" i="26"/>
  <c r="G17" i="26"/>
  <c r="K16" i="26"/>
  <c r="H16" i="26"/>
  <c r="G16" i="26"/>
  <c r="K15" i="26"/>
  <c r="H15" i="26"/>
  <c r="G15" i="26"/>
  <c r="K14" i="26"/>
  <c r="H14" i="26"/>
  <c r="G14" i="26"/>
  <c r="K13" i="26"/>
  <c r="H13" i="26"/>
  <c r="G13" i="26"/>
  <c r="K12" i="26"/>
  <c r="H12" i="26"/>
  <c r="G12" i="26"/>
  <c r="K11" i="26"/>
  <c r="H11" i="26"/>
  <c r="G11" i="26"/>
  <c r="K10" i="26"/>
  <c r="H10" i="26"/>
  <c r="G10" i="26"/>
  <c r="A10" i="26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K9" i="26"/>
  <c r="H9" i="26"/>
  <c r="G9" i="26"/>
  <c r="K22" i="26" l="1"/>
  <c r="K24" i="26" s="1"/>
  <c r="G22" i="26"/>
  <c r="H22" i="26"/>
  <c r="J22" i="25" l="1"/>
  <c r="I22" i="25"/>
  <c r="F22" i="25"/>
  <c r="E22" i="25"/>
  <c r="D22" i="25"/>
  <c r="C22" i="25"/>
  <c r="K20" i="25"/>
  <c r="H20" i="25"/>
  <c r="G20" i="25"/>
  <c r="K19" i="25"/>
  <c r="H19" i="25"/>
  <c r="G19" i="25"/>
  <c r="K18" i="25"/>
  <c r="H18" i="25"/>
  <c r="G18" i="25"/>
  <c r="K17" i="25"/>
  <c r="H17" i="25"/>
  <c r="G17" i="25"/>
  <c r="K16" i="25"/>
  <c r="H16" i="25"/>
  <c r="G16" i="25"/>
  <c r="K15" i="25"/>
  <c r="H15" i="25"/>
  <c r="G15" i="25"/>
  <c r="K14" i="25"/>
  <c r="H14" i="25"/>
  <c r="G14" i="25"/>
  <c r="K13" i="25"/>
  <c r="H13" i="25"/>
  <c r="G13" i="25"/>
  <c r="K12" i="25"/>
  <c r="H12" i="25"/>
  <c r="G12" i="25"/>
  <c r="K11" i="25"/>
  <c r="H11" i="25"/>
  <c r="G11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K10" i="25"/>
  <c r="H10" i="25"/>
  <c r="G10" i="25"/>
  <c r="A10" i="25"/>
  <c r="K9" i="25"/>
  <c r="H9" i="25"/>
  <c r="G9" i="25"/>
  <c r="A13" i="20"/>
  <c r="A14" i="20"/>
  <c r="A20" i="20"/>
  <c r="A22" i="20"/>
  <c r="A23" i="20" s="1"/>
  <c r="A25" i="20"/>
  <c r="A26" i="20" s="1"/>
  <c r="O9" i="20"/>
  <c r="P9" i="20"/>
  <c r="M28" i="20"/>
  <c r="L28" i="20"/>
  <c r="K28" i="20"/>
  <c r="J28" i="20"/>
  <c r="I28" i="20"/>
  <c r="F20" i="20"/>
  <c r="P20" i="20" s="1"/>
  <c r="E20" i="20"/>
  <c r="E21" i="20" s="1"/>
  <c r="E22" i="20" s="1"/>
  <c r="E23" i="20" s="1"/>
  <c r="E24" i="20" s="1"/>
  <c r="E25" i="20" s="1"/>
  <c r="E26" i="20" s="1"/>
  <c r="D20" i="20"/>
  <c r="O20" i="20" s="1"/>
  <c r="C20" i="20"/>
  <c r="C21" i="20" s="1"/>
  <c r="C22" i="20" s="1"/>
  <c r="C23" i="20" s="1"/>
  <c r="C24" i="20" s="1"/>
  <c r="C25" i="20" s="1"/>
  <c r="C26" i="20" s="1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10" i="20"/>
  <c r="N9" i="20"/>
  <c r="O12" i="20"/>
  <c r="P12" i="20"/>
  <c r="C28" i="20" l="1"/>
  <c r="E28" i="20"/>
  <c r="K22" i="25"/>
  <c r="K24" i="25" s="1"/>
  <c r="G22" i="25"/>
  <c r="H22" i="25"/>
  <c r="D21" i="20"/>
  <c r="D22" i="20" s="1"/>
  <c r="O22" i="20" s="1"/>
  <c r="F21" i="20"/>
  <c r="D23" i="20" l="1"/>
  <c r="D24" i="20" s="1"/>
  <c r="D25" i="20" s="1"/>
  <c r="D26" i="20" s="1"/>
  <c r="O21" i="20"/>
  <c r="D28" i="20"/>
  <c r="P21" i="20"/>
  <c r="F22" i="20"/>
  <c r="H21" i="20"/>
  <c r="O23" i="20"/>
  <c r="O24" i="20"/>
  <c r="F23" i="20" l="1"/>
  <c r="H22" i="20"/>
  <c r="P22" i="20"/>
  <c r="F24" i="20" l="1"/>
  <c r="P23" i="20"/>
  <c r="H23" i="20"/>
  <c r="O25" i="20"/>
  <c r="O26" i="20"/>
  <c r="P24" i="20" l="1"/>
  <c r="F25" i="20"/>
  <c r="H24" i="20"/>
  <c r="F26" i="20" l="1"/>
  <c r="F28" i="20" s="1"/>
  <c r="P25" i="20"/>
  <c r="H25" i="20"/>
  <c r="P26" i="20" l="1"/>
  <c r="H26" i="20"/>
  <c r="BS7" i="4" l="1"/>
  <c r="BT7" i="4" s="1"/>
  <c r="BR7" i="4"/>
  <c r="BQ7" i="4"/>
  <c r="BR6" i="4"/>
  <c r="BR8" i="4" s="1"/>
  <c r="BQ6" i="4"/>
  <c r="BQ8" i="4" s="1"/>
  <c r="BO7" i="4"/>
  <c r="BP7" i="4" s="1"/>
  <c r="BN7" i="4"/>
  <c r="BM7" i="4"/>
  <c r="BN6" i="4"/>
  <c r="BN8" i="4" s="1"/>
  <c r="BM6" i="4"/>
  <c r="BO6" i="4" s="1"/>
  <c r="BG7" i="4"/>
  <c r="BC7" i="4"/>
  <c r="AY7" i="4"/>
  <c r="AU7" i="4"/>
  <c r="AQ7" i="4"/>
  <c r="AM7" i="4"/>
  <c r="BJ7" i="4"/>
  <c r="BJ6" i="4"/>
  <c r="BI7" i="4"/>
  <c r="BI6" i="4"/>
  <c r="BK7" i="4"/>
  <c r="BL7" i="4" s="1"/>
  <c r="BJ8" i="4"/>
  <c r="BI8" i="4"/>
  <c r="BF7" i="4"/>
  <c r="BF6" i="4"/>
  <c r="BE7" i="4"/>
  <c r="BE6" i="4"/>
  <c r="BF8" i="4"/>
  <c r="BG6" i="4"/>
  <c r="BB7" i="4"/>
  <c r="BA7" i="4"/>
  <c r="BB6" i="4"/>
  <c r="BA6" i="4"/>
  <c r="BB8" i="4"/>
  <c r="BD7" i="4"/>
  <c r="BC6" i="4"/>
  <c r="BD6" i="4" s="1"/>
  <c r="BS6" i="4" l="1"/>
  <c r="BP6" i="4"/>
  <c r="BO8" i="4"/>
  <c r="BM8" i="4"/>
  <c r="BK6" i="4"/>
  <c r="BH7" i="4"/>
  <c r="BH6" i="4"/>
  <c r="BE8" i="4"/>
  <c r="BA8" i="4"/>
  <c r="BC8" i="4"/>
  <c r="BT6" i="4" l="1"/>
  <c r="BS8" i="4"/>
  <c r="BO10" i="4"/>
  <c r="BN12" i="4" s="1"/>
  <c r="BP8" i="4"/>
  <c r="BL6" i="4"/>
  <c r="BK8" i="4"/>
  <c r="BG8" i="4"/>
  <c r="BH8" i="4" s="1"/>
  <c r="BG10" i="4"/>
  <c r="BF12" i="4" s="1"/>
  <c r="BC10" i="4"/>
  <c r="BB12" i="4" s="1"/>
  <c r="BS10" i="4" l="1"/>
  <c r="BR12" i="4" s="1"/>
  <c r="BT8" i="4"/>
  <c r="BK10" i="4"/>
  <c r="BJ12" i="4" s="1"/>
  <c r="BL8" i="4"/>
  <c r="AX8" i="4" l="1"/>
  <c r="AW8" i="4"/>
  <c r="AY6" i="4"/>
  <c r="AZ6" i="4" s="1"/>
  <c r="AT8" i="4"/>
  <c r="AS8" i="4"/>
  <c r="AV7" i="4"/>
  <c r="AU6" i="4"/>
  <c r="AY8" i="4" l="1"/>
  <c r="BD8" i="4" s="1"/>
  <c r="AZ7" i="4"/>
  <c r="AU8" i="4"/>
  <c r="AZ8" i="4" l="1"/>
  <c r="AY10" i="4"/>
  <c r="AX12" i="4" s="1"/>
  <c r="AU10" i="4"/>
  <c r="AT12" i="4" s="1"/>
  <c r="AP8" i="4" l="1"/>
  <c r="AO8" i="4"/>
  <c r="AQ6" i="4"/>
  <c r="AI7" i="4"/>
  <c r="AE7" i="4"/>
  <c r="AR6" i="4" l="1"/>
  <c r="AV6" i="4"/>
  <c r="AQ8" i="4"/>
  <c r="AV8" i="4" s="1"/>
  <c r="AR7" i="4"/>
  <c r="AQ10" i="4" l="1"/>
  <c r="AP12" i="4" s="1"/>
  <c r="AH6" i="4"/>
  <c r="F13" i="4" l="1"/>
  <c r="F12" i="4"/>
  <c r="B13" i="4"/>
  <c r="B12" i="4"/>
  <c r="C19" i="24"/>
  <c r="C18" i="24"/>
  <c r="D11" i="24"/>
  <c r="E11" i="24" s="1"/>
  <c r="D10" i="24"/>
  <c r="E10" i="24" s="1"/>
  <c r="J9" i="24"/>
  <c r="D9" i="24"/>
  <c r="E9" i="24" s="1"/>
  <c r="L8" i="24"/>
  <c r="N8" i="24" s="1"/>
  <c r="D8" i="24"/>
  <c r="E8" i="24" s="1"/>
  <c r="L7" i="24"/>
  <c r="N7" i="24" s="1"/>
  <c r="D7" i="24"/>
  <c r="L6" i="24"/>
  <c r="D6" i="24"/>
  <c r="E6" i="24" s="1"/>
  <c r="L9" i="24" l="1"/>
  <c r="D13" i="24"/>
  <c r="O8" i="24"/>
  <c r="P8" i="24" s="1"/>
  <c r="P7" i="24"/>
  <c r="O7" i="24"/>
  <c r="N6" i="24"/>
  <c r="E7" i="24"/>
  <c r="E13" i="24" s="1"/>
  <c r="AL8" i="4"/>
  <c r="AK8" i="4"/>
  <c r="O6" i="24" l="1"/>
  <c r="O9" i="24" s="1"/>
  <c r="N9" i="24"/>
  <c r="C13" i="24" s="1"/>
  <c r="C14" i="24" s="1"/>
  <c r="AM6" i="4"/>
  <c r="AG8" i="4"/>
  <c r="C19" i="22"/>
  <c r="C18" i="22"/>
  <c r="E11" i="22"/>
  <c r="D11" i="22"/>
  <c r="D10" i="22"/>
  <c r="E10" i="22" s="1"/>
  <c r="J9" i="22"/>
  <c r="D9" i="22"/>
  <c r="E9" i="22" s="1"/>
  <c r="L8" i="22"/>
  <c r="N8" i="22" s="1"/>
  <c r="D8" i="22"/>
  <c r="E8" i="22" s="1"/>
  <c r="L7" i="22"/>
  <c r="N7" i="22" s="1"/>
  <c r="D7" i="22"/>
  <c r="E7" i="22" s="1"/>
  <c r="L6" i="22"/>
  <c r="D6" i="22"/>
  <c r="AI6" i="4" l="1"/>
  <c r="AN6" i="4" s="1"/>
  <c r="L9" i="22"/>
  <c r="AN7" i="4"/>
  <c r="P6" i="24"/>
  <c r="P9" i="24" s="1"/>
  <c r="AM8" i="4"/>
  <c r="AH8" i="4"/>
  <c r="D13" i="22"/>
  <c r="E6" i="22"/>
  <c r="O8" i="22"/>
  <c r="P8" i="22" s="1"/>
  <c r="E13" i="22"/>
  <c r="O7" i="22"/>
  <c r="P7" i="22" s="1"/>
  <c r="N6" i="22"/>
  <c r="AM10" i="4" l="1"/>
  <c r="AL12" i="4" s="1"/>
  <c r="AR8" i="4"/>
  <c r="AI8" i="4"/>
  <c r="AI10" i="4" s="1"/>
  <c r="AH12" i="4" s="1"/>
  <c r="AN8" i="4"/>
  <c r="O6" i="22"/>
  <c r="O9" i="22" s="1"/>
  <c r="N9" i="22"/>
  <c r="C12" i="22" s="1"/>
  <c r="C13" i="22" s="1"/>
  <c r="C14" i="22" l="1"/>
  <c r="D19" i="19"/>
  <c r="P6" i="22"/>
  <c r="P9" i="22" s="1"/>
  <c r="J66" i="21" l="1"/>
  <c r="I66" i="21"/>
  <c r="E66" i="21"/>
  <c r="C66" i="21"/>
  <c r="E64" i="21"/>
  <c r="E65" i="21" s="1"/>
  <c r="C64" i="21"/>
  <c r="C65" i="21" s="1"/>
  <c r="J61" i="21"/>
  <c r="I61" i="21"/>
  <c r="J60" i="21"/>
  <c r="I60" i="21"/>
  <c r="J59" i="21"/>
  <c r="I59" i="21"/>
  <c r="A53" i="2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J22" i="21"/>
  <c r="I22" i="21"/>
  <c r="F22" i="21"/>
  <c r="E22" i="21"/>
  <c r="D22" i="21"/>
  <c r="C22" i="21"/>
  <c r="K20" i="21"/>
  <c r="H20" i="21"/>
  <c r="G20" i="21"/>
  <c r="K19" i="21"/>
  <c r="H19" i="21"/>
  <c r="G19" i="21"/>
  <c r="K18" i="21"/>
  <c r="H18" i="21"/>
  <c r="G18" i="21"/>
  <c r="K17" i="21"/>
  <c r="H17" i="21"/>
  <c r="G17" i="21"/>
  <c r="K16" i="21"/>
  <c r="H16" i="21"/>
  <c r="G16" i="21"/>
  <c r="K15" i="21"/>
  <c r="H15" i="21"/>
  <c r="G15" i="21"/>
  <c r="K14" i="21"/>
  <c r="H14" i="21"/>
  <c r="G14" i="21"/>
  <c r="K13" i="21"/>
  <c r="H13" i="21"/>
  <c r="G13" i="21"/>
  <c r="K12" i="21"/>
  <c r="H12" i="21"/>
  <c r="G12" i="21"/>
  <c r="K11" i="21"/>
  <c r="H11" i="21"/>
  <c r="G11" i="21"/>
  <c r="K10" i="21"/>
  <c r="H10" i="21"/>
  <c r="G10" i="2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K9" i="21"/>
  <c r="H9" i="21"/>
  <c r="G9" i="21"/>
  <c r="I64" i="21" l="1"/>
  <c r="I65" i="21" s="1"/>
  <c r="J64" i="21"/>
  <c r="J65" i="21" s="1"/>
  <c r="G22" i="21"/>
  <c r="K22" i="21"/>
  <c r="K24" i="21" s="1"/>
  <c r="H22" i="21"/>
  <c r="AD8" i="4" l="1"/>
  <c r="AC8" i="4"/>
  <c r="AE6" i="4"/>
  <c r="AJ6" i="4" s="1"/>
  <c r="Z8" i="4"/>
  <c r="Y8" i="4"/>
  <c r="AA7" i="4"/>
  <c r="AA6" i="4"/>
  <c r="AB6" i="4" s="1"/>
  <c r="V8" i="4"/>
  <c r="U8" i="4"/>
  <c r="W7" i="4"/>
  <c r="W6" i="4"/>
  <c r="O10" i="20"/>
  <c r="P10" i="20"/>
  <c r="O11" i="20"/>
  <c r="P11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H20" i="20"/>
  <c r="G20" i="20"/>
  <c r="G21" i="20" s="1"/>
  <c r="G22" i="20" s="1"/>
  <c r="G23" i="20" s="1"/>
  <c r="G24" i="20" s="1"/>
  <c r="G25" i="20" s="1"/>
  <c r="G26" i="20" s="1"/>
  <c r="H19" i="20"/>
  <c r="G19" i="20"/>
  <c r="H18" i="20"/>
  <c r="G18" i="20"/>
  <c r="C19" i="19"/>
  <c r="E19" i="19" s="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A10" i="20"/>
  <c r="A11" i="20" s="1"/>
  <c r="H9" i="20"/>
  <c r="G9" i="20"/>
  <c r="H20" i="19"/>
  <c r="J19" i="19"/>
  <c r="L19" i="19" s="1"/>
  <c r="M19" i="19" s="1"/>
  <c r="N19" i="19" s="1"/>
  <c r="L18" i="19"/>
  <c r="M18" i="19" s="1"/>
  <c r="N18" i="19" s="1"/>
  <c r="J18" i="19"/>
  <c r="J17" i="19"/>
  <c r="J9" i="18"/>
  <c r="L8" i="18"/>
  <c r="L9" i="18" s="1"/>
  <c r="N7" i="18"/>
  <c r="O7" i="18" s="1"/>
  <c r="L7" i="18"/>
  <c r="L6" i="18"/>
  <c r="N6" i="18" s="1"/>
  <c r="K12" i="19"/>
  <c r="L12" i="19" s="1"/>
  <c r="D12" i="19"/>
  <c r="E22" i="19"/>
  <c r="E21" i="19"/>
  <c r="E20" i="19"/>
  <c r="G28" i="20" l="1"/>
  <c r="H28" i="20"/>
  <c r="N8" i="18"/>
  <c r="O8" i="18" s="1"/>
  <c r="AB7" i="4"/>
  <c r="J20" i="19"/>
  <c r="L17" i="19"/>
  <c r="L20" i="19" s="1"/>
  <c r="AF6" i="4"/>
  <c r="AA8" i="4"/>
  <c r="W8" i="4"/>
  <c r="N28" i="20"/>
  <c r="M17" i="19"/>
  <c r="O6" i="18"/>
  <c r="O9" i="18" s="1"/>
  <c r="N9" i="18"/>
  <c r="C13" i="18" s="1"/>
  <c r="P7" i="18"/>
  <c r="Z12" i="4" l="1"/>
  <c r="AB8" i="4"/>
  <c r="P8" i="18"/>
  <c r="V12" i="4"/>
  <c r="P6" i="18"/>
  <c r="P9" i="18" s="1"/>
  <c r="AJ7" i="4" s="1"/>
  <c r="N17" i="19"/>
  <c r="N20" i="19" s="1"/>
  <c r="D18" i="19" s="1"/>
  <c r="M20" i="19"/>
  <c r="AF7" i="4" l="1"/>
  <c r="AE8" i="4"/>
  <c r="AE10" i="4" s="1"/>
  <c r="C19" i="18"/>
  <c r="C18" i="18"/>
  <c r="C14" i="18"/>
  <c r="D11" i="18"/>
  <c r="E11" i="18" s="1"/>
  <c r="D10" i="18"/>
  <c r="E10" i="18" s="1"/>
  <c r="D9" i="18"/>
  <c r="E9" i="18" s="1"/>
  <c r="D8" i="18"/>
  <c r="E8" i="18" s="1"/>
  <c r="D7" i="18"/>
  <c r="E7" i="18" s="1"/>
  <c r="D6" i="18"/>
  <c r="D13" i="18" s="1"/>
  <c r="AD12" i="4" l="1"/>
  <c r="AF8" i="4"/>
  <c r="AJ8" i="4"/>
  <c r="E6" i="18"/>
  <c r="E13" i="18" s="1"/>
  <c r="C18" i="17" l="1"/>
  <c r="C17" i="17"/>
  <c r="C12" i="17"/>
  <c r="D11" i="17"/>
  <c r="E11" i="17" s="1"/>
  <c r="D10" i="17"/>
  <c r="E10" i="17" s="1"/>
  <c r="D9" i="17"/>
  <c r="E9" i="17" s="1"/>
  <c r="D8" i="17"/>
  <c r="E8" i="17" s="1"/>
  <c r="D7" i="17"/>
  <c r="E7" i="17" s="1"/>
  <c r="D6" i="17"/>
  <c r="D6" i="16"/>
  <c r="E6" i="16" s="1"/>
  <c r="C18" i="16"/>
  <c r="C17" i="16"/>
  <c r="C12" i="16"/>
  <c r="D11" i="16"/>
  <c r="E11" i="16" s="1"/>
  <c r="E10" i="16"/>
  <c r="D10" i="16"/>
  <c r="D9" i="16"/>
  <c r="E9" i="16" s="1"/>
  <c r="D8" i="16"/>
  <c r="D7" i="16"/>
  <c r="E7" i="16" s="1"/>
  <c r="D12" i="16" l="1"/>
  <c r="C13" i="17"/>
  <c r="D17" i="19"/>
  <c r="C13" i="16"/>
  <c r="D16" i="19"/>
  <c r="D12" i="17"/>
  <c r="E6" i="17"/>
  <c r="E12" i="17" s="1"/>
  <c r="E8" i="16"/>
  <c r="E12" i="16" s="1"/>
  <c r="J66" i="13" l="1"/>
  <c r="I66" i="13"/>
  <c r="E66" i="13"/>
  <c r="C66" i="13"/>
  <c r="E64" i="13"/>
  <c r="E65" i="13" s="1"/>
  <c r="C64" i="13"/>
  <c r="C65" i="13" s="1"/>
  <c r="J61" i="13"/>
  <c r="I61" i="13"/>
  <c r="J60" i="13"/>
  <c r="I60" i="13"/>
  <c r="J59" i="13"/>
  <c r="I59" i="13"/>
  <c r="I64" i="13" s="1"/>
  <c r="I65" i="13" s="1"/>
  <c r="A53" i="13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J22" i="13"/>
  <c r="I22" i="13"/>
  <c r="F22" i="13"/>
  <c r="E22" i="13"/>
  <c r="D22" i="13"/>
  <c r="C22" i="13"/>
  <c r="K20" i="13"/>
  <c r="H20" i="13"/>
  <c r="G20" i="13"/>
  <c r="K19" i="13"/>
  <c r="H19" i="13"/>
  <c r="G19" i="13"/>
  <c r="K18" i="13"/>
  <c r="H18" i="13"/>
  <c r="G18" i="13"/>
  <c r="K17" i="13"/>
  <c r="H17" i="13"/>
  <c r="G17" i="13"/>
  <c r="K16" i="13"/>
  <c r="H16" i="13"/>
  <c r="G16" i="13"/>
  <c r="K15" i="13"/>
  <c r="H15" i="13"/>
  <c r="G15" i="13"/>
  <c r="K14" i="13"/>
  <c r="H14" i="13"/>
  <c r="G14" i="13"/>
  <c r="K13" i="13"/>
  <c r="H13" i="13"/>
  <c r="G13" i="13"/>
  <c r="K12" i="13"/>
  <c r="H12" i="13"/>
  <c r="G12" i="13"/>
  <c r="K11" i="13"/>
  <c r="H11" i="13"/>
  <c r="G11" i="13"/>
  <c r="K10" i="13"/>
  <c r="H10" i="13"/>
  <c r="G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K9" i="13"/>
  <c r="H9" i="13"/>
  <c r="G9" i="13"/>
  <c r="J64" i="13" l="1"/>
  <c r="J65" i="13" s="1"/>
  <c r="G22" i="13"/>
  <c r="K22" i="13"/>
  <c r="H22" i="13"/>
  <c r="K24" i="13" l="1"/>
  <c r="C18" i="19"/>
  <c r="E18" i="19" s="1"/>
  <c r="J66" i="14"/>
  <c r="I66" i="14"/>
  <c r="E66" i="14"/>
  <c r="C66" i="14"/>
  <c r="E64" i="14"/>
  <c r="E65" i="14" s="1"/>
  <c r="C64" i="14"/>
  <c r="C65" i="14" s="1"/>
  <c r="J61" i="14"/>
  <c r="I61" i="14"/>
  <c r="J60" i="14"/>
  <c r="I60" i="14"/>
  <c r="J59" i="14"/>
  <c r="I59" i="14"/>
  <c r="A53" i="14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J22" i="14"/>
  <c r="I22" i="14"/>
  <c r="F22" i="14"/>
  <c r="E22" i="14"/>
  <c r="D22" i="14"/>
  <c r="C22" i="14"/>
  <c r="K20" i="14"/>
  <c r="H20" i="14"/>
  <c r="G20" i="14"/>
  <c r="K19" i="14"/>
  <c r="H19" i="14"/>
  <c r="G19" i="14"/>
  <c r="K18" i="14"/>
  <c r="H18" i="14"/>
  <c r="G18" i="14"/>
  <c r="K17" i="14"/>
  <c r="H17" i="14"/>
  <c r="G17" i="14"/>
  <c r="K16" i="14"/>
  <c r="H16" i="14"/>
  <c r="G16" i="14"/>
  <c r="K15" i="14"/>
  <c r="H15" i="14"/>
  <c r="G15" i="14"/>
  <c r="K14" i="14"/>
  <c r="H14" i="14"/>
  <c r="G14" i="14"/>
  <c r="K13" i="14"/>
  <c r="H13" i="14"/>
  <c r="G13" i="14"/>
  <c r="K12" i="14"/>
  <c r="H12" i="14"/>
  <c r="G12" i="14"/>
  <c r="K11" i="14"/>
  <c r="H11" i="14"/>
  <c r="G11" i="14"/>
  <c r="K10" i="14"/>
  <c r="H10" i="14"/>
  <c r="G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K9" i="14"/>
  <c r="H9" i="14"/>
  <c r="G9" i="14"/>
  <c r="J66" i="15"/>
  <c r="I66" i="15"/>
  <c r="E66" i="15"/>
  <c r="C66" i="15"/>
  <c r="E64" i="15"/>
  <c r="E65" i="15" s="1"/>
  <c r="C64" i="15"/>
  <c r="C65" i="15" s="1"/>
  <c r="J61" i="15"/>
  <c r="I61" i="15"/>
  <c r="J60" i="15"/>
  <c r="I60" i="15"/>
  <c r="J59" i="15"/>
  <c r="I59" i="15"/>
  <c r="I64" i="15" s="1"/>
  <c r="I65" i="15" s="1"/>
  <c r="A54" i="15"/>
  <c r="A55" i="15" s="1"/>
  <c r="A56" i="15" s="1"/>
  <c r="A57" i="15" s="1"/>
  <c r="A58" i="15" s="1"/>
  <c r="A59" i="15" s="1"/>
  <c r="A60" i="15" s="1"/>
  <c r="A61" i="15" s="1"/>
  <c r="A62" i="15" s="1"/>
  <c r="A63" i="15" s="1"/>
  <c r="A53" i="15"/>
  <c r="J22" i="15"/>
  <c r="I22" i="15"/>
  <c r="F22" i="15"/>
  <c r="E22" i="15"/>
  <c r="D22" i="15"/>
  <c r="C22" i="15"/>
  <c r="K20" i="15"/>
  <c r="H20" i="15"/>
  <c r="G20" i="15"/>
  <c r="K19" i="15"/>
  <c r="H19" i="15"/>
  <c r="G19" i="15"/>
  <c r="K18" i="15"/>
  <c r="H18" i="15"/>
  <c r="G18" i="15"/>
  <c r="K17" i="15"/>
  <c r="H17" i="15"/>
  <c r="G17" i="15"/>
  <c r="K16" i="15"/>
  <c r="H16" i="15"/>
  <c r="G16" i="15"/>
  <c r="K15" i="15"/>
  <c r="H15" i="15"/>
  <c r="G15" i="15"/>
  <c r="K14" i="15"/>
  <c r="H14" i="15"/>
  <c r="G14" i="15"/>
  <c r="K13" i="15"/>
  <c r="H13" i="15"/>
  <c r="G13" i="15"/>
  <c r="K12" i="15"/>
  <c r="H12" i="15"/>
  <c r="G12" i="15"/>
  <c r="K11" i="15"/>
  <c r="H11" i="15"/>
  <c r="G11" i="15"/>
  <c r="K10" i="15"/>
  <c r="H10" i="15"/>
  <c r="G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K9" i="15"/>
  <c r="H9" i="15"/>
  <c r="G9" i="15"/>
  <c r="I64" i="14" l="1"/>
  <c r="I65" i="14" s="1"/>
  <c r="J64" i="15"/>
  <c r="J65" i="15" s="1"/>
  <c r="H22" i="15"/>
  <c r="J64" i="14"/>
  <c r="J65" i="14" s="1"/>
  <c r="K22" i="14"/>
  <c r="G22" i="14"/>
  <c r="H22" i="14"/>
  <c r="K22" i="15"/>
  <c r="G22" i="15"/>
  <c r="K24" i="15" l="1"/>
  <c r="C16" i="19"/>
  <c r="E16" i="19" s="1"/>
  <c r="K24" i="14"/>
  <c r="C17" i="19"/>
  <c r="E17" i="19" l="1"/>
  <c r="C18" i="12"/>
  <c r="C17" i="12"/>
  <c r="R8" i="4"/>
  <c r="Q8" i="4"/>
  <c r="S7" i="4"/>
  <c r="S6" i="4"/>
  <c r="X6" i="4" s="1"/>
  <c r="C21" i="11"/>
  <c r="C20" i="11"/>
  <c r="N8" i="4"/>
  <c r="M8" i="4"/>
  <c r="O7" i="4"/>
  <c r="O6" i="4"/>
  <c r="O8" i="4" s="1"/>
  <c r="K6" i="4"/>
  <c r="G7" i="4"/>
  <c r="G6" i="4"/>
  <c r="C18" i="8"/>
  <c r="C17" i="8"/>
  <c r="J8" i="4"/>
  <c r="I8" i="4"/>
  <c r="K7" i="4"/>
  <c r="L7" i="4" s="1"/>
  <c r="T7" i="4" l="1"/>
  <c r="X7" i="4"/>
  <c r="N12" i="4"/>
  <c r="P7" i="4"/>
  <c r="S8" i="4"/>
  <c r="T6" i="4"/>
  <c r="P6" i="4"/>
  <c r="L6" i="4"/>
  <c r="K8" i="4"/>
  <c r="J12" i="4" l="1"/>
  <c r="R12" i="4"/>
  <c r="T8" i="4"/>
  <c r="X8" i="4"/>
  <c r="P8" i="4"/>
  <c r="C12" i="12"/>
  <c r="D11" i="12"/>
  <c r="E11" i="12" s="1"/>
  <c r="D10" i="12"/>
  <c r="E10" i="12" s="1"/>
  <c r="D9" i="12"/>
  <c r="E9" i="12" s="1"/>
  <c r="D8" i="12"/>
  <c r="E8" i="12" s="1"/>
  <c r="D7" i="12"/>
  <c r="D6" i="12"/>
  <c r="E6" i="12" s="1"/>
  <c r="C13" i="12" l="1"/>
  <c r="D15" i="19"/>
  <c r="D12" i="12"/>
  <c r="E7" i="12"/>
  <c r="E12" i="12" s="1"/>
  <c r="C14" i="11" l="1"/>
  <c r="D13" i="11"/>
  <c r="E13" i="11" s="1"/>
  <c r="D12" i="11"/>
  <c r="E12" i="11" s="1"/>
  <c r="D9" i="11"/>
  <c r="E9" i="11" s="1"/>
  <c r="D8" i="11"/>
  <c r="E8" i="11" s="1"/>
  <c r="D7" i="11"/>
  <c r="E7" i="11" s="1"/>
  <c r="D6" i="11"/>
  <c r="E10" i="8"/>
  <c r="E9" i="8"/>
  <c r="E8" i="8"/>
  <c r="E6" i="8"/>
  <c r="D11" i="8"/>
  <c r="E11" i="8" s="1"/>
  <c r="D10" i="8"/>
  <c r="D9" i="8"/>
  <c r="D8" i="8"/>
  <c r="D7" i="8"/>
  <c r="E7" i="8" s="1"/>
  <c r="E12" i="8" s="1"/>
  <c r="D6" i="8"/>
  <c r="C12" i="8"/>
  <c r="D13" i="19" s="1"/>
  <c r="C13" i="8" l="1"/>
  <c r="D12" i="8"/>
  <c r="C15" i="11"/>
  <c r="D14" i="19"/>
  <c r="D14" i="11"/>
  <c r="E6" i="11"/>
  <c r="E14" i="11" s="1"/>
  <c r="J66" i="10" l="1"/>
  <c r="I66" i="10"/>
  <c r="E66" i="10"/>
  <c r="C66" i="10"/>
  <c r="E64" i="10"/>
  <c r="E65" i="10" s="1"/>
  <c r="C64" i="10"/>
  <c r="C65" i="10" s="1"/>
  <c r="J61" i="10"/>
  <c r="I61" i="10"/>
  <c r="J60" i="10"/>
  <c r="I60" i="10"/>
  <c r="J59" i="10"/>
  <c r="I59" i="10"/>
  <c r="A54" i="10"/>
  <c r="A55" i="10" s="1"/>
  <c r="A56" i="10" s="1"/>
  <c r="A57" i="10" s="1"/>
  <c r="A58" i="10" s="1"/>
  <c r="A59" i="10" s="1"/>
  <c r="A60" i="10" s="1"/>
  <c r="A61" i="10" s="1"/>
  <c r="A62" i="10" s="1"/>
  <c r="A63" i="10" s="1"/>
  <c r="A53" i="10"/>
  <c r="J22" i="10"/>
  <c r="I22" i="10"/>
  <c r="F22" i="10"/>
  <c r="E22" i="10"/>
  <c r="D22" i="10"/>
  <c r="C22" i="10"/>
  <c r="K20" i="10"/>
  <c r="H20" i="10"/>
  <c r="G20" i="10"/>
  <c r="K19" i="10"/>
  <c r="H19" i="10"/>
  <c r="G19" i="10"/>
  <c r="K18" i="10"/>
  <c r="H18" i="10"/>
  <c r="G18" i="10"/>
  <c r="K17" i="10"/>
  <c r="H17" i="10"/>
  <c r="G17" i="10"/>
  <c r="K16" i="10"/>
  <c r="H16" i="10"/>
  <c r="G16" i="10"/>
  <c r="K15" i="10"/>
  <c r="H15" i="10"/>
  <c r="G15" i="10"/>
  <c r="K14" i="10"/>
  <c r="H14" i="10"/>
  <c r="G14" i="10"/>
  <c r="K13" i="10"/>
  <c r="H13" i="10"/>
  <c r="G13" i="10"/>
  <c r="K12" i="10"/>
  <c r="H12" i="10"/>
  <c r="G12" i="10"/>
  <c r="K11" i="10"/>
  <c r="H11" i="10"/>
  <c r="G11" i="10"/>
  <c r="K10" i="10"/>
  <c r="H10" i="10"/>
  <c r="G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K9" i="10"/>
  <c r="H9" i="10"/>
  <c r="H22" i="10" s="1"/>
  <c r="G9" i="10"/>
  <c r="I64" i="10" l="1"/>
  <c r="I65" i="10" s="1"/>
  <c r="J64" i="10"/>
  <c r="J65" i="10" s="1"/>
  <c r="K22" i="10"/>
  <c r="G22" i="10"/>
  <c r="K24" i="10" l="1"/>
  <c r="C15" i="19"/>
  <c r="E15" i="19" s="1"/>
  <c r="J66" i="9"/>
  <c r="I66" i="9"/>
  <c r="E66" i="9"/>
  <c r="C66" i="9"/>
  <c r="E64" i="9"/>
  <c r="E65" i="9" s="1"/>
  <c r="C64" i="9"/>
  <c r="C65" i="9" s="1"/>
  <c r="J61" i="9"/>
  <c r="I61" i="9"/>
  <c r="J60" i="9"/>
  <c r="I60" i="9"/>
  <c r="J59" i="9"/>
  <c r="I59" i="9"/>
  <c r="I64" i="9" s="1"/>
  <c r="I65" i="9" s="1"/>
  <c r="A53" i="9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J22" i="9"/>
  <c r="F22" i="9"/>
  <c r="K20" i="9"/>
  <c r="H20" i="9"/>
  <c r="C22" i="9"/>
  <c r="I22" i="9"/>
  <c r="H19" i="9"/>
  <c r="E22" i="9"/>
  <c r="D22" i="9"/>
  <c r="G19" i="9"/>
  <c r="K18" i="9"/>
  <c r="H18" i="9"/>
  <c r="G18" i="9"/>
  <c r="K17" i="9"/>
  <c r="H17" i="9"/>
  <c r="G17" i="9"/>
  <c r="K16" i="9"/>
  <c r="H16" i="9"/>
  <c r="G16" i="9"/>
  <c r="K15" i="9"/>
  <c r="H15" i="9"/>
  <c r="G15" i="9"/>
  <c r="K14" i="9"/>
  <c r="H14" i="9"/>
  <c r="G14" i="9"/>
  <c r="K13" i="9"/>
  <c r="H13" i="9"/>
  <c r="G13" i="9"/>
  <c r="K12" i="9"/>
  <c r="H12" i="9"/>
  <c r="G12" i="9"/>
  <c r="K11" i="9"/>
  <c r="H11" i="9"/>
  <c r="G11" i="9"/>
  <c r="K10" i="9"/>
  <c r="H10" i="9"/>
  <c r="G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K9" i="9"/>
  <c r="H9" i="9"/>
  <c r="H22" i="9" s="1"/>
  <c r="G9" i="9"/>
  <c r="J20" i="7"/>
  <c r="I20" i="7"/>
  <c r="J19" i="7"/>
  <c r="I19" i="7"/>
  <c r="F20" i="7"/>
  <c r="E20" i="7"/>
  <c r="D20" i="7"/>
  <c r="F19" i="7"/>
  <c r="E19" i="7"/>
  <c r="D19" i="7"/>
  <c r="C20" i="7"/>
  <c r="C19" i="7"/>
  <c r="J64" i="9" l="1"/>
  <c r="J65" i="9" s="1"/>
  <c r="G20" i="9"/>
  <c r="G22" i="9" s="1"/>
  <c r="K19" i="9"/>
  <c r="K22" i="9" s="1"/>
  <c r="L11" i="2"/>
  <c r="N11" i="2" s="1"/>
  <c r="L12" i="2"/>
  <c r="L13" i="2"/>
  <c r="L14" i="2"/>
  <c r="L15" i="2"/>
  <c r="N15" i="2" s="1"/>
  <c r="L16" i="2"/>
  <c r="L17" i="2"/>
  <c r="L18" i="2"/>
  <c r="L19" i="2"/>
  <c r="N19" i="2" s="1"/>
  <c r="L20" i="2"/>
  <c r="L10" i="2"/>
  <c r="N10" i="2" s="1"/>
  <c r="L9" i="2"/>
  <c r="N13" i="2"/>
  <c r="M10" i="2"/>
  <c r="M11" i="2"/>
  <c r="M12" i="2"/>
  <c r="M13" i="2"/>
  <c r="M14" i="2"/>
  <c r="M15" i="2"/>
  <c r="M16" i="2"/>
  <c r="M17" i="2"/>
  <c r="N17" i="2" s="1"/>
  <c r="M18" i="2"/>
  <c r="M19" i="2"/>
  <c r="M20" i="2"/>
  <c r="M9" i="2"/>
  <c r="K23" i="3"/>
  <c r="K20" i="7"/>
  <c r="K19" i="7"/>
  <c r="K18" i="7"/>
  <c r="K17" i="7"/>
  <c r="K16" i="7"/>
  <c r="K15" i="7"/>
  <c r="K14" i="7"/>
  <c r="K13" i="7"/>
  <c r="K12" i="7"/>
  <c r="K11" i="7"/>
  <c r="K10" i="7"/>
  <c r="K9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I22" i="7"/>
  <c r="J22" i="7"/>
  <c r="I59" i="7"/>
  <c r="J59" i="7"/>
  <c r="I60" i="7"/>
  <c r="J60" i="7"/>
  <c r="I61" i="7"/>
  <c r="J61" i="7"/>
  <c r="I66" i="7"/>
  <c r="J66" i="7"/>
  <c r="E66" i="7"/>
  <c r="C66" i="7"/>
  <c r="E64" i="7"/>
  <c r="E65" i="7" s="1"/>
  <c r="C64" i="7"/>
  <c r="C65" i="7" s="1"/>
  <c r="A53" i="7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F22" i="7"/>
  <c r="E22" i="7"/>
  <c r="D22" i="7"/>
  <c r="C22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N9" i="2" l="1"/>
  <c r="K24" i="9"/>
  <c r="C14" i="19"/>
  <c r="E14" i="19" s="1"/>
  <c r="K22" i="7"/>
  <c r="I64" i="7"/>
  <c r="I65" i="7" s="1"/>
  <c r="J64" i="7"/>
  <c r="J65" i="7" s="1"/>
  <c r="H22" i="7"/>
  <c r="G22" i="7"/>
  <c r="N18" i="2"/>
  <c r="N14" i="2"/>
  <c r="N20" i="2"/>
  <c r="N16" i="2"/>
  <c r="N12" i="2"/>
  <c r="M22" i="2"/>
  <c r="D11" i="6"/>
  <c r="E11" i="6" s="1"/>
  <c r="D10" i="6"/>
  <c r="E10" i="6" s="1"/>
  <c r="D9" i="6"/>
  <c r="E9" i="6" s="1"/>
  <c r="D8" i="6"/>
  <c r="E8" i="6" s="1"/>
  <c r="D7" i="6"/>
  <c r="E7" i="6" s="1"/>
  <c r="D6" i="6"/>
  <c r="C12" i="6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H10" i="3"/>
  <c r="G10" i="3"/>
  <c r="H9" i="3"/>
  <c r="G9" i="3"/>
  <c r="C22" i="3"/>
  <c r="J22" i="3"/>
  <c r="I22" i="3"/>
  <c r="F22" i="3"/>
  <c r="E22" i="3"/>
  <c r="D22" i="3"/>
  <c r="K20" i="3"/>
  <c r="K19" i="3"/>
  <c r="K18" i="3"/>
  <c r="K17" i="3"/>
  <c r="K16" i="3"/>
  <c r="K15" i="3"/>
  <c r="K14" i="3"/>
  <c r="K13" i="3"/>
  <c r="K12" i="3"/>
  <c r="K11" i="3"/>
  <c r="K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K9" i="3"/>
  <c r="C13" i="6" l="1"/>
  <c r="D11" i="19"/>
  <c r="D23" i="19" s="1"/>
  <c r="D24" i="19" s="1"/>
  <c r="K24" i="7"/>
  <c r="C13" i="19"/>
  <c r="E13" i="19" s="1"/>
  <c r="D12" i="6"/>
  <c r="G22" i="3"/>
  <c r="E6" i="6"/>
  <c r="E12" i="6" s="1"/>
  <c r="C14" i="6"/>
  <c r="H22" i="3"/>
  <c r="K22" i="3"/>
  <c r="L23" i="3" l="1"/>
  <c r="C12" i="19"/>
  <c r="E12" i="19" s="1"/>
  <c r="L22" i="2"/>
  <c r="C11" i="19" s="1"/>
  <c r="K67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J22" i="2"/>
  <c r="C6" i="4" s="1"/>
  <c r="C8" i="4" s="1"/>
  <c r="I22" i="2"/>
  <c r="B6" i="4" s="1"/>
  <c r="H22" i="2"/>
  <c r="G22" i="2"/>
  <c r="F22" i="2"/>
  <c r="E22" i="2"/>
  <c r="D22" i="2"/>
  <c r="C22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E8" i="4"/>
  <c r="F8" i="4"/>
  <c r="G8" i="4"/>
  <c r="D7" i="4"/>
  <c r="H7" i="4" s="1"/>
  <c r="L8" i="4" l="1"/>
  <c r="E11" i="19"/>
  <c r="E23" i="19" s="1"/>
  <c r="E24" i="19" s="1"/>
  <c r="M12" i="19" s="1"/>
  <c r="N12" i="19" s="1"/>
  <c r="C23" i="19"/>
  <c r="C24" i="19" s="1"/>
  <c r="D6" i="4"/>
  <c r="H6" i="4" s="1"/>
  <c r="B8" i="4"/>
  <c r="K22" i="2"/>
  <c r="L23" i="2"/>
  <c r="L24" i="2" s="1"/>
  <c r="D8" i="4" l="1"/>
  <c r="H8" i="4" s="1"/>
  <c r="L25" i="2"/>
  <c r="L26" i="2"/>
</calcChain>
</file>

<file path=xl/sharedStrings.xml><?xml version="1.0" encoding="utf-8"?>
<sst xmlns="http://schemas.openxmlformats.org/spreadsheetml/2006/main" count="1156" uniqueCount="179">
  <si>
    <t>Pendapatan</t>
  </si>
  <si>
    <t>Mobil</t>
  </si>
  <si>
    <t>Motor</t>
  </si>
  <si>
    <t>Bulan</t>
  </si>
  <si>
    <t>Pendapatan Parkir 2012</t>
  </si>
  <si>
    <t>Pendapatan Parkir 2013</t>
  </si>
  <si>
    <t>Total</t>
  </si>
  <si>
    <t>Jan</t>
  </si>
  <si>
    <t>Feb</t>
  </si>
  <si>
    <t>Mei</t>
  </si>
  <si>
    <t>Sept</t>
  </si>
  <si>
    <t>Jenis Langganan</t>
  </si>
  <si>
    <t>Income</t>
  </si>
  <si>
    <t>Casual</t>
  </si>
  <si>
    <t>Langganan</t>
  </si>
  <si>
    <t>Persentase kenaikan</t>
  </si>
  <si>
    <t>GNTU 25%</t>
  </si>
  <si>
    <t>GNTU 0%</t>
  </si>
  <si>
    <t>Porsi bagi hasil 2012</t>
  </si>
  <si>
    <t xml:space="preserve"> porsi bagi hasil 2013</t>
  </si>
  <si>
    <t>REKAPITULASI  INCOME  HARIAN</t>
  </si>
  <si>
    <t xml:space="preserve">PERIODE   : </t>
  </si>
  <si>
    <t>Parkir The Energy</t>
  </si>
  <si>
    <t>QTY TIKET KENDARAAN</t>
  </si>
  <si>
    <t>Jml Karcis</t>
  </si>
  <si>
    <t>Yield</t>
  </si>
  <si>
    <t>MOBIL</t>
  </si>
  <si>
    <t>MOTOR</t>
  </si>
  <si>
    <t>PASS</t>
  </si>
  <si>
    <t>CAS</t>
  </si>
  <si>
    <t>Maret</t>
  </si>
  <si>
    <t>April</t>
  </si>
  <si>
    <t>Juni</t>
  </si>
  <si>
    <t>Juli</t>
  </si>
  <si>
    <t>Agustus</t>
  </si>
  <si>
    <t>Oktober</t>
  </si>
  <si>
    <t>November</t>
  </si>
  <si>
    <t>Desember</t>
  </si>
  <si>
    <t xml:space="preserve"> </t>
  </si>
  <si>
    <t>Total Bln ini</t>
  </si>
  <si>
    <t>Pajak 20%</t>
  </si>
  <si>
    <t>Income Nett</t>
  </si>
  <si>
    <t>Tahun 2013</t>
  </si>
  <si>
    <t>Rekap Income langganan 2013</t>
  </si>
  <si>
    <t>Harga Pokok</t>
  </si>
  <si>
    <t>PPD 20%</t>
  </si>
  <si>
    <t>Total + Pajak</t>
  </si>
  <si>
    <t>Harga Langganan</t>
  </si>
  <si>
    <t>Res Non Medco</t>
  </si>
  <si>
    <t>/thn</t>
  </si>
  <si>
    <t>Res Medco</t>
  </si>
  <si>
    <t>Unres Non Medco</t>
  </si>
  <si>
    <t>Unres  Medco</t>
  </si>
  <si>
    <t>Motor Non Medco</t>
  </si>
  <si>
    <t>Motor Medco</t>
  </si>
  <si>
    <t>AMG 100%</t>
  </si>
  <si>
    <t>Rekap Income langganan 2012</t>
  </si>
  <si>
    <t>AMG 75%</t>
  </si>
  <si>
    <t>Porsi GNTU 25%</t>
  </si>
  <si>
    <t xml:space="preserve">Tarif </t>
  </si>
  <si>
    <t>2000/jam</t>
  </si>
  <si>
    <t>motor</t>
  </si>
  <si>
    <t>1000/jam</t>
  </si>
  <si>
    <t>3000/jam</t>
  </si>
  <si>
    <t>2012</t>
  </si>
  <si>
    <t>PT. API METRA GRAHA</t>
  </si>
  <si>
    <t>Catatan :</t>
  </si>
  <si>
    <t>2014</t>
  </si>
  <si>
    <t>Quantity</t>
  </si>
  <si>
    <t>Rata-Rata</t>
  </si>
  <si>
    <t>rata2 hr kerja</t>
  </si>
  <si>
    <t>INCOME</t>
  </si>
  <si>
    <t>INCOME KENDARAAN 2013</t>
  </si>
  <si>
    <t>INCOME KENDARAAN 2014</t>
  </si>
  <si>
    <t>Total Thn ini</t>
  </si>
  <si>
    <t>Total Thn ll</t>
  </si>
  <si>
    <t>4000/jam</t>
  </si>
  <si>
    <t>Total thn ini</t>
  </si>
  <si>
    <t>Porsi AMG 75%</t>
  </si>
  <si>
    <t>2015</t>
  </si>
  <si>
    <t>QTY  KENDARAAN 2014</t>
  </si>
  <si>
    <t>INCOME KENDARAAN 2015</t>
  </si>
  <si>
    <t>QTY  KENDARAAN 2015</t>
  </si>
  <si>
    <t>5000/JP-4000/JB</t>
  </si>
  <si>
    <t>2016</t>
  </si>
  <si>
    <t>QTY  KENDARAAN 2016</t>
  </si>
  <si>
    <t>INCOME KENDARAAN 2016</t>
  </si>
  <si>
    <t>Rekap Income langganan 2014</t>
  </si>
  <si>
    <t>Rekap Income langganan 2015</t>
  </si>
  <si>
    <t>Rekap Income langganan 2016</t>
  </si>
  <si>
    <t>Pendapatan Parkir 2014</t>
  </si>
  <si>
    <t>Pendapatan Parkir 2015</t>
  </si>
  <si>
    <t xml:space="preserve"> porsi bagi hasil 2014</t>
  </si>
  <si>
    <t xml:space="preserve"> porsi bagi hasil 2015</t>
  </si>
  <si>
    <t>Pendapatan Parkir 2016</t>
  </si>
  <si>
    <t xml:space="preserve"> porsi bagi hasil 2016</t>
  </si>
  <si>
    <t>2017</t>
  </si>
  <si>
    <t>QTY  KENDARAAN 2017</t>
  </si>
  <si>
    <t>INCOME KENDARAAN 2017</t>
  </si>
  <si>
    <t>2018</t>
  </si>
  <si>
    <t>QTY  KENDARAAN 2018</t>
  </si>
  <si>
    <t>INCOME KENDARAAN 2018</t>
  </si>
  <si>
    <t>2019</t>
  </si>
  <si>
    <t>QTY  KENDARAAN 2019</t>
  </si>
  <si>
    <t>INCOME KENDARAAN 2019</t>
  </si>
  <si>
    <t>Rekap Income langganan 2017</t>
  </si>
  <si>
    <t>Rekap Income langganan 2018</t>
  </si>
  <si>
    <t>Rekap Income langganan 2019</t>
  </si>
  <si>
    <t>Note</t>
  </si>
  <si>
    <t>Total Perbandingan Income Parkir Casual &amp; Langganan 2012-2019</t>
  </si>
  <si>
    <t>Tahun</t>
  </si>
  <si>
    <t>Perbulan</t>
  </si>
  <si>
    <t>Pertahun</t>
  </si>
  <si>
    <t>Rata-Rata Income/tahun</t>
  </si>
  <si>
    <t>Margin</t>
  </si>
  <si>
    <t>Conversi Langganan MEPI,MEPN,MEI</t>
  </si>
  <si>
    <t>Luasan yg di tagih</t>
  </si>
  <si>
    <t>Harga</t>
  </si>
  <si>
    <t>Total perbulan</t>
  </si>
  <si>
    <t>Total Tagihan</t>
  </si>
  <si>
    <t>DPP</t>
  </si>
  <si>
    <t>MEI</t>
  </si>
  <si>
    <t>MEPI</t>
  </si>
  <si>
    <t>MEPN</t>
  </si>
  <si>
    <t>Yield
Mobil</t>
  </si>
  <si>
    <t>Yield
Motor</t>
  </si>
  <si>
    <t>Pendapatan Parkir 2017</t>
  </si>
  <si>
    <t>Pendapatan Parkir 2018</t>
  </si>
  <si>
    <t xml:space="preserve"> porsi bagi hasil 2017</t>
  </si>
  <si>
    <t xml:space="preserve"> porsi bagi hasil 2018</t>
  </si>
  <si>
    <t>Pendapatan Parkir 2019</t>
  </si>
  <si>
    <t>QTY  KENDARAAN 2020</t>
  </si>
  <si>
    <t>INCOME KENDARAAN 2020</t>
  </si>
  <si>
    <t>Terjadi Pandemi covid-19 bulan Feb 2020</t>
  </si>
  <si>
    <t>2020</t>
  </si>
  <si>
    <t>Rekap Income langganan 2020</t>
  </si>
  <si>
    <t>2012-2020</t>
  </si>
  <si>
    <t>Pendapatan Parkir 2020</t>
  </si>
  <si>
    <t xml:space="preserve"> porsi bagi hasil 2019</t>
  </si>
  <si>
    <t xml:space="preserve"> porsi bagi hasil 2020</t>
  </si>
  <si>
    <t>Pendapatan Parkir 2021</t>
  </si>
  <si>
    <t xml:space="preserve"> porsi bagi hasil 2021</t>
  </si>
  <si>
    <t>Rekap Income langganan 2021</t>
  </si>
  <si>
    <t>Pihak ke 3</t>
  </si>
  <si>
    <t>AMG 100 %</t>
  </si>
  <si>
    <t>Porsi Service Charge Medco</t>
  </si>
  <si>
    <t>Pendapatan Parkir 2022</t>
  </si>
  <si>
    <t xml:space="preserve"> porsi bagi hasil 2022</t>
  </si>
  <si>
    <t>Pendapatan Parkir 2023</t>
  </si>
  <si>
    <t>Prediksi</t>
  </si>
  <si>
    <t>Pendapatan Parkir 2024</t>
  </si>
  <si>
    <t xml:space="preserve"> porsi bagi hasil 2024</t>
  </si>
  <si>
    <t xml:space="preserve"> porsi bagi hasil 2023</t>
  </si>
  <si>
    <t>Pendapatan Parkir 2025</t>
  </si>
  <si>
    <t>Pendapatan Parkir 2026</t>
  </si>
  <si>
    <t>Pendapatan Parkir 2027</t>
  </si>
  <si>
    <t>Pendapatan Parkir 2028</t>
  </si>
  <si>
    <t>Pendapatan Parkir 2029</t>
  </si>
  <si>
    <t xml:space="preserve"> porsi bagi hasil 2025</t>
  </si>
  <si>
    <t xml:space="preserve"> porsi bagi hasil 2026</t>
  </si>
  <si>
    <t xml:space="preserve"> porsi bagi hasil 2027</t>
  </si>
  <si>
    <t xml:space="preserve"> porsi bagi hasil 2028</t>
  </si>
  <si>
    <t xml:space="preserve"> porsi bagi hasil 2029</t>
  </si>
  <si>
    <t>Actual dalam kondisi normal</t>
  </si>
  <si>
    <t>Actual dalam kondisi Pendemi Covid-19</t>
  </si>
  <si>
    <t>2012-2029</t>
  </si>
  <si>
    <t>REKAPITULASI  DATA KENDARAAN</t>
  </si>
  <si>
    <t>QTY  KENDARAAN 2012-2029</t>
  </si>
  <si>
    <t>INCOME CASUAL</t>
  </si>
  <si>
    <t>INCOME LANGGANAN</t>
  </si>
  <si>
    <t>Porsi Service Charge</t>
  </si>
  <si>
    <t>Jumlah</t>
  </si>
  <si>
    <t>2021</t>
  </si>
  <si>
    <t>QTY  KENDARAAN 2021</t>
  </si>
  <si>
    <t>INCOME KENDARAAN 2021</t>
  </si>
  <si>
    <t>2022</t>
  </si>
  <si>
    <t>QTY  KENDARAAN 2022</t>
  </si>
  <si>
    <t>INCOME KENDARAAN 2022</t>
  </si>
  <si>
    <t>Rekap Income langganan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</si>
</sst>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.00_-;\-* #,##0.00_-;_-* &quot;-&quot;??_-;_-@_-"/>
    <numFmt numFmtId="166" formatCode="_(* #,##0_);_(* \(#,##0\);_(* &quot;-&quot;??_);_(@_)"/>
    <numFmt numFmtId="167" formatCode="[$-421]\ mmmm\ yyyy;@"/>
    <numFmt numFmtId="168" formatCode="_(* #,##0_);_(* \(#,##0\);_(* &quot;-&quot;?_);_(@_)"/>
    <numFmt numFmtId="169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8.5"/>
      <color theme="3" tint="0.3999755851924192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7">
    <xf numFmtId="0" fontId="0" fillId="0" borderId="0" xfId="0"/>
    <xf numFmtId="166" fontId="4" fillId="0" borderId="1" xfId="4" applyNumberFormat="1" applyFont="1" applyBorder="1"/>
    <xf numFmtId="166" fontId="4" fillId="0" borderId="2" xfId="4" applyNumberFormat="1" applyFont="1" applyBorder="1"/>
    <xf numFmtId="166" fontId="4" fillId="3" borderId="3" xfId="4" applyNumberFormat="1" applyFont="1" applyFill="1" applyBorder="1"/>
    <xf numFmtId="166" fontId="5" fillId="2" borderId="1" xfId="4" applyNumberFormat="1" applyFont="1" applyFill="1" applyBorder="1"/>
    <xf numFmtId="0" fontId="0" fillId="0" borderId="15" xfId="0" applyBorder="1"/>
    <xf numFmtId="0" fontId="0" fillId="0" borderId="16" xfId="0" applyBorder="1"/>
    <xf numFmtId="166" fontId="0" fillId="0" borderId="0" xfId="0" applyNumberFormat="1"/>
    <xf numFmtId="166" fontId="6" fillId="0" borderId="0" xfId="0" applyNumberFormat="1" applyFont="1"/>
    <xf numFmtId="166" fontId="6" fillId="5" borderId="7" xfId="0" applyNumberFormat="1" applyFont="1" applyFill="1" applyBorder="1"/>
    <xf numFmtId="166" fontId="6" fillId="2" borderId="7" xfId="0" applyNumberFormat="1" applyFont="1" applyFill="1" applyBorder="1"/>
    <xf numFmtId="166" fontId="6" fillId="2" borderId="7" xfId="1" applyNumberFormat="1" applyFont="1" applyFill="1" applyBorder="1"/>
    <xf numFmtId="3" fontId="6" fillId="2" borderId="7" xfId="0" applyNumberFormat="1" applyFont="1" applyFill="1" applyBorder="1"/>
    <xf numFmtId="166" fontId="6" fillId="7" borderId="7" xfId="0" applyNumberFormat="1" applyFont="1" applyFill="1" applyBorder="1"/>
    <xf numFmtId="0" fontId="6" fillId="2" borderId="20" xfId="0" applyFont="1" applyFill="1" applyBorder="1"/>
    <xf numFmtId="166" fontId="6" fillId="2" borderId="13" xfId="0" applyNumberFormat="1" applyFont="1" applyFill="1" applyBorder="1"/>
    <xf numFmtId="0" fontId="6" fillId="7" borderId="20" xfId="0" applyFont="1" applyFill="1" applyBorder="1"/>
    <xf numFmtId="166" fontId="6" fillId="7" borderId="13" xfId="0" applyNumberFormat="1" applyFont="1" applyFill="1" applyBorder="1"/>
    <xf numFmtId="0" fontId="6" fillId="0" borderId="15" xfId="0" applyFont="1" applyBorder="1"/>
    <xf numFmtId="166" fontId="6" fillId="0" borderId="16" xfId="0" applyNumberFormat="1" applyFont="1" applyBorder="1"/>
    <xf numFmtId="0" fontId="6" fillId="5" borderId="20" xfId="0" applyFont="1" applyFill="1" applyBorder="1"/>
    <xf numFmtId="0" fontId="6" fillId="4" borderId="21" xfId="0" applyFont="1" applyFill="1" applyBorder="1"/>
    <xf numFmtId="166" fontId="6" fillId="4" borderId="22" xfId="0" applyNumberFormat="1" applyFont="1" applyFill="1" applyBorder="1"/>
    <xf numFmtId="0" fontId="0" fillId="0" borderId="23" xfId="0" applyBorder="1"/>
    <xf numFmtId="0" fontId="0" fillId="0" borderId="12" xfId="0" applyBorder="1"/>
    <xf numFmtId="166" fontId="6" fillId="2" borderId="20" xfId="0" applyNumberFormat="1" applyFont="1" applyFill="1" applyBorder="1"/>
    <xf numFmtId="9" fontId="6" fillId="2" borderId="13" xfId="2" applyFont="1" applyFill="1" applyBorder="1"/>
    <xf numFmtId="3" fontId="6" fillId="2" borderId="20" xfId="0" applyNumberFormat="1" applyFont="1" applyFill="1" applyBorder="1"/>
    <xf numFmtId="166" fontId="6" fillId="7" borderId="20" xfId="0" applyNumberFormat="1" applyFont="1" applyFill="1" applyBorder="1"/>
    <xf numFmtId="166" fontId="6" fillId="0" borderId="15" xfId="0" applyNumberFormat="1" applyFont="1" applyBorder="1"/>
    <xf numFmtId="9" fontId="6" fillId="0" borderId="16" xfId="2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4" fillId="0" borderId="31" xfId="0" applyFont="1" applyBorder="1"/>
    <xf numFmtId="0" fontId="4" fillId="0" borderId="2" xfId="0" applyFont="1" applyBorder="1"/>
    <xf numFmtId="166" fontId="4" fillId="4" borderId="1" xfId="4" applyNumberFormat="1" applyFont="1" applyFill="1" applyBorder="1"/>
    <xf numFmtId="166" fontId="4" fillId="0" borderId="32" xfId="4" applyNumberFormat="1" applyFont="1" applyBorder="1"/>
    <xf numFmtId="0" fontId="4" fillId="0" borderId="33" xfId="0" applyFont="1" applyBorder="1"/>
    <xf numFmtId="0" fontId="4" fillId="8" borderId="2" xfId="0" applyFont="1" applyFill="1" applyBorder="1"/>
    <xf numFmtId="166" fontId="4" fillId="4" borderId="2" xfId="4" applyNumberFormat="1" applyFont="1" applyFill="1" applyBorder="1"/>
    <xf numFmtId="166" fontId="4" fillId="0" borderId="34" xfId="4" applyNumberFormat="1" applyFont="1" applyBorder="1"/>
    <xf numFmtId="0" fontId="4" fillId="8" borderId="33" xfId="0" applyFont="1" applyFill="1" applyBorder="1"/>
    <xf numFmtId="166" fontId="4" fillId="8" borderId="2" xfId="4" applyNumberFormat="1" applyFont="1" applyFill="1" applyBorder="1"/>
    <xf numFmtId="0" fontId="4" fillId="3" borderId="35" xfId="0" applyFont="1" applyFill="1" applyBorder="1"/>
    <xf numFmtId="0" fontId="4" fillId="3" borderId="3" xfId="0" applyFont="1" applyFill="1" applyBorder="1"/>
    <xf numFmtId="166" fontId="4" fillId="3" borderId="36" xfId="4" applyNumberFormat="1" applyFont="1" applyFill="1" applyBorder="1"/>
    <xf numFmtId="0" fontId="5" fillId="2" borderId="31" xfId="0" applyFont="1" applyFill="1" applyBorder="1"/>
    <xf numFmtId="0" fontId="5" fillId="2" borderId="1" xfId="0" applyFont="1" applyFill="1" applyBorder="1"/>
    <xf numFmtId="166" fontId="5" fillId="2" borderId="32" xfId="4" applyNumberFormat="1" applyFont="1" applyFill="1" applyBorder="1"/>
    <xf numFmtId="0" fontId="4" fillId="0" borderId="9" xfId="0" applyFont="1" applyBorder="1"/>
    <xf numFmtId="166" fontId="4" fillId="2" borderId="9" xfId="0" applyNumberFormat="1" applyFont="1" applyFill="1" applyBorder="1"/>
    <xf numFmtId="166" fontId="4" fillId="2" borderId="7" xfId="0" applyNumberFormat="1" applyFont="1" applyFill="1" applyBorder="1"/>
    <xf numFmtId="0" fontId="7" fillId="0" borderId="0" xfId="0" applyFont="1"/>
    <xf numFmtId="0" fontId="8" fillId="0" borderId="0" xfId="0" applyFont="1"/>
    <xf numFmtId="166" fontId="4" fillId="2" borderId="1" xfId="4" applyNumberFormat="1" applyFont="1" applyFill="1" applyBorder="1"/>
    <xf numFmtId="166" fontId="4" fillId="2" borderId="2" xfId="4" applyNumberFormat="1" applyFont="1" applyFill="1" applyBorder="1"/>
    <xf numFmtId="166" fontId="4" fillId="0" borderId="0" xfId="1" applyNumberFormat="1" applyFont="1"/>
    <xf numFmtId="166" fontId="9" fillId="2" borderId="7" xfId="4" applyNumberFormat="1" applyFont="1" applyFill="1" applyBorder="1"/>
    <xf numFmtId="168" fontId="9" fillId="0" borderId="7" xfId="0" applyNumberFormat="1" applyFont="1" applyBorder="1"/>
    <xf numFmtId="0" fontId="0" fillId="0" borderId="7" xfId="0" applyBorder="1"/>
    <xf numFmtId="166" fontId="0" fillId="0" borderId="7" xfId="1" applyNumberFormat="1" applyFont="1" applyBorder="1"/>
    <xf numFmtId="166" fontId="0" fillId="0" borderId="7" xfId="0" applyNumberFormat="1" applyBorder="1"/>
    <xf numFmtId="166" fontId="0" fillId="7" borderId="7" xfId="1" applyNumberFormat="1" applyFont="1" applyFill="1" applyBorder="1"/>
    <xf numFmtId="0" fontId="0" fillId="0" borderId="17" xfId="0" applyBorder="1"/>
    <xf numFmtId="166" fontId="0" fillId="0" borderId="18" xfId="1" applyNumberFormat="1" applyFont="1" applyBorder="1"/>
    <xf numFmtId="166" fontId="0" fillId="7" borderId="18" xfId="1" applyNumberFormat="1" applyFont="1" applyFill="1" applyBorder="1"/>
    <xf numFmtId="0" fontId="0" fillId="7" borderId="19" xfId="0" quotePrefix="1" applyFill="1" applyBorder="1"/>
    <xf numFmtId="0" fontId="0" fillId="0" borderId="20" xfId="0" applyBorder="1"/>
    <xf numFmtId="0" fontId="0" fillId="7" borderId="13" xfId="0" quotePrefix="1" applyFill="1" applyBorder="1"/>
    <xf numFmtId="0" fontId="0" fillId="0" borderId="21" xfId="0" applyBorder="1"/>
    <xf numFmtId="166" fontId="0" fillId="0" borderId="22" xfId="1" applyNumberFormat="1" applyFont="1" applyBorder="1"/>
    <xf numFmtId="166" fontId="0" fillId="7" borderId="22" xfId="1" applyNumberFormat="1" applyFont="1" applyFill="1" applyBorder="1"/>
    <xf numFmtId="0" fontId="0" fillId="7" borderId="37" xfId="0" quotePrefix="1" applyFill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4" borderId="9" xfId="0" applyFill="1" applyBorder="1"/>
    <xf numFmtId="166" fontId="0" fillId="4" borderId="9" xfId="0" applyNumberFormat="1" applyFill="1" applyBorder="1"/>
    <xf numFmtId="0" fontId="5" fillId="0" borderId="0" xfId="0" applyFont="1"/>
    <xf numFmtId="0" fontId="4" fillId="0" borderId="28" xfId="0" applyFont="1" applyBorder="1" applyAlignment="1">
      <alignment horizontal="center"/>
    </xf>
    <xf numFmtId="167" fontId="4" fillId="0" borderId="0" xfId="0" applyNumberFormat="1" applyFont="1" applyAlignment="1">
      <alignment horizontal="left"/>
    </xf>
    <xf numFmtId="0" fontId="4" fillId="0" borderId="42" xfId="0" applyFont="1" applyBorder="1"/>
    <xf numFmtId="0" fontId="4" fillId="0" borderId="43" xfId="0" applyFont="1" applyBorder="1"/>
    <xf numFmtId="166" fontId="4" fillId="2" borderId="43" xfId="1" applyNumberFormat="1" applyFont="1" applyFill="1" applyBorder="1"/>
    <xf numFmtId="166" fontId="4" fillId="0" borderId="43" xfId="1" applyNumberFormat="1" applyFont="1" applyBorder="1"/>
    <xf numFmtId="166" fontId="4" fillId="0" borderId="44" xfId="1" applyNumberFormat="1" applyFont="1" applyBorder="1"/>
    <xf numFmtId="166" fontId="4" fillId="0" borderId="0" xfId="1" applyNumberFormat="1" applyFont="1" applyBorder="1"/>
    <xf numFmtId="9" fontId="4" fillId="0" borderId="0" xfId="2" applyFont="1"/>
    <xf numFmtId="166" fontId="4" fillId="2" borderId="2" xfId="1" applyNumberFormat="1" applyFont="1" applyFill="1" applyBorder="1"/>
    <xf numFmtId="166" fontId="4" fillId="0" borderId="2" xfId="1" applyNumberFormat="1" applyFont="1" applyBorder="1"/>
    <xf numFmtId="166" fontId="4" fillId="0" borderId="45" xfId="1" applyNumberFormat="1" applyFont="1" applyBorder="1"/>
    <xf numFmtId="166" fontId="4" fillId="2" borderId="0" xfId="1" applyNumberFormat="1" applyFont="1" applyFill="1" applyBorder="1"/>
    <xf numFmtId="166" fontId="4" fillId="8" borderId="2" xfId="1" applyNumberFormat="1" applyFont="1" applyFill="1" applyBorder="1"/>
    <xf numFmtId="0" fontId="4" fillId="9" borderId="35" xfId="0" applyFont="1" applyFill="1" applyBorder="1"/>
    <xf numFmtId="0" fontId="10" fillId="9" borderId="3" xfId="0" applyFont="1" applyFill="1" applyBorder="1"/>
    <xf numFmtId="0" fontId="4" fillId="0" borderId="45" xfId="0" applyFont="1" applyBorder="1"/>
    <xf numFmtId="0" fontId="4" fillId="8" borderId="45" xfId="0" applyFont="1" applyFill="1" applyBorder="1"/>
    <xf numFmtId="166" fontId="4" fillId="4" borderId="50" xfId="1" applyNumberFormat="1" applyFont="1" applyFill="1" applyBorder="1" applyAlignment="1">
      <alignment horizontal="center"/>
    </xf>
    <xf numFmtId="166" fontId="4" fillId="0" borderId="50" xfId="1" applyNumberFormat="1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166" fontId="5" fillId="2" borderId="51" xfId="1" applyNumberFormat="1" applyFont="1" applyFill="1" applyBorder="1" applyAlignment="1">
      <alignment horizontal="center"/>
    </xf>
    <xf numFmtId="166" fontId="10" fillId="9" borderId="53" xfId="1" applyNumberFormat="1" applyFont="1" applyFill="1" applyBorder="1" applyAlignment="1">
      <alignment horizontal="center"/>
    </xf>
    <xf numFmtId="166" fontId="4" fillId="0" borderId="55" xfId="1" applyNumberFormat="1" applyFont="1" applyBorder="1" applyAlignment="1">
      <alignment horizontal="center"/>
    </xf>
    <xf numFmtId="166" fontId="4" fillId="4" borderId="56" xfId="1" applyNumberFormat="1" applyFont="1" applyFill="1" applyBorder="1" applyAlignment="1">
      <alignment horizontal="center"/>
    </xf>
    <xf numFmtId="166" fontId="4" fillId="0" borderId="56" xfId="1" applyNumberFormat="1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166" fontId="4" fillId="0" borderId="59" xfId="1" applyNumberFormat="1" applyFont="1" applyBorder="1" applyAlignment="1">
      <alignment horizontal="center"/>
    </xf>
    <xf numFmtId="166" fontId="4" fillId="0" borderId="60" xfId="1" applyNumberFormat="1" applyFont="1" applyBorder="1" applyAlignment="1">
      <alignment horizontal="center"/>
    </xf>
    <xf numFmtId="166" fontId="5" fillId="2" borderId="61" xfId="1" applyNumberFormat="1" applyFont="1" applyFill="1" applyBorder="1" applyAlignment="1">
      <alignment horizontal="center"/>
    </xf>
    <xf numFmtId="166" fontId="10" fillId="9" borderId="62" xfId="1" applyNumberFormat="1" applyFont="1" applyFill="1" applyBorder="1" applyAlignment="1">
      <alignment horizontal="center"/>
    </xf>
    <xf numFmtId="0" fontId="4" fillId="3" borderId="63" xfId="0" applyFont="1" applyFill="1" applyBorder="1"/>
    <xf numFmtId="0" fontId="4" fillId="3" borderId="64" xfId="0" applyFont="1" applyFill="1" applyBorder="1"/>
    <xf numFmtId="166" fontId="4" fillId="3" borderId="64" xfId="1" applyNumberFormat="1" applyFont="1" applyFill="1" applyBorder="1"/>
    <xf numFmtId="166" fontId="4" fillId="3" borderId="65" xfId="1" applyNumberFormat="1" applyFont="1" applyFill="1" applyBorder="1"/>
    <xf numFmtId="0" fontId="5" fillId="2" borderId="7" xfId="0" applyFont="1" applyFill="1" applyBorder="1"/>
    <xf numFmtId="166" fontId="5" fillId="2" borderId="7" xfId="1" applyNumberFormat="1" applyFont="1" applyFill="1" applyBorder="1"/>
    <xf numFmtId="0" fontId="10" fillId="9" borderId="7" xfId="0" applyFont="1" applyFill="1" applyBorder="1"/>
    <xf numFmtId="166" fontId="5" fillId="2" borderId="7" xfId="4" applyNumberFormat="1" applyFont="1" applyFill="1" applyBorder="1"/>
    <xf numFmtId="9" fontId="5" fillId="2" borderId="32" xfId="2" applyFont="1" applyFill="1" applyBorder="1"/>
    <xf numFmtId="166" fontId="4" fillId="0" borderId="0" xfId="0" applyNumberFormat="1" applyFont="1"/>
    <xf numFmtId="166" fontId="4" fillId="0" borderId="7" xfId="1" applyNumberFormat="1" applyFont="1" applyBorder="1"/>
    <xf numFmtId="0" fontId="4" fillId="0" borderId="17" xfId="0" applyFont="1" applyBorder="1"/>
    <xf numFmtId="0" fontId="4" fillId="0" borderId="18" xfId="0" applyFont="1" applyBorder="1"/>
    <xf numFmtId="166" fontId="4" fillId="0" borderId="18" xfId="1" applyNumberFormat="1" applyFont="1" applyBorder="1"/>
    <xf numFmtId="9" fontId="0" fillId="0" borderId="0" xfId="2" applyFont="1"/>
    <xf numFmtId="43" fontId="0" fillId="0" borderId="0" xfId="0" applyNumberFormat="1"/>
    <xf numFmtId="0" fontId="4" fillId="0" borderId="20" xfId="0" applyFont="1" applyBorder="1"/>
    <xf numFmtId="0" fontId="4" fillId="8" borderId="7" xfId="0" applyFont="1" applyFill="1" applyBorder="1"/>
    <xf numFmtId="166" fontId="4" fillId="8" borderId="7" xfId="1" applyNumberFormat="1" applyFont="1" applyFill="1" applyBorder="1"/>
    <xf numFmtId="0" fontId="4" fillId="0" borderId="21" xfId="0" applyFont="1" applyBorder="1"/>
    <xf numFmtId="0" fontId="4" fillId="0" borderId="22" xfId="0" applyFont="1" applyBorder="1"/>
    <xf numFmtId="166" fontId="4" fillId="0" borderId="22" xfId="1" applyNumberFormat="1" applyFont="1" applyBorder="1"/>
    <xf numFmtId="0" fontId="4" fillId="8" borderId="18" xfId="0" applyFont="1" applyFill="1" applyBorder="1"/>
    <xf numFmtId="166" fontId="4" fillId="8" borderId="18" xfId="1" applyNumberFormat="1" applyFont="1" applyFill="1" applyBorder="1"/>
    <xf numFmtId="0" fontId="4" fillId="8" borderId="66" xfId="0" applyFont="1" applyFill="1" applyBorder="1"/>
    <xf numFmtId="166" fontId="4" fillId="0" borderId="4" xfId="1" applyNumberFormat="1" applyFont="1" applyBorder="1"/>
    <xf numFmtId="166" fontId="5" fillId="2" borderId="7" xfId="0" applyNumberFormat="1" applyFont="1" applyFill="1" applyBorder="1"/>
    <xf numFmtId="165" fontId="4" fillId="0" borderId="0" xfId="0" applyNumberFormat="1" applyFont="1"/>
    <xf numFmtId="166" fontId="0" fillId="0" borderId="0" xfId="1" applyNumberFormat="1" applyFont="1"/>
    <xf numFmtId="169" fontId="0" fillId="0" borderId="0" xfId="0" applyNumberFormat="1"/>
    <xf numFmtId="0" fontId="0" fillId="0" borderId="67" xfId="0" applyBorder="1"/>
    <xf numFmtId="166" fontId="0" fillId="0" borderId="5" xfId="1" applyNumberFormat="1" applyFont="1" applyBorder="1"/>
    <xf numFmtId="166" fontId="0" fillId="7" borderId="0" xfId="1" applyNumberFormat="1" applyFont="1" applyFill="1" applyBorder="1"/>
    <xf numFmtId="0" fontId="0" fillId="7" borderId="0" xfId="0" quotePrefix="1" applyFill="1"/>
    <xf numFmtId="164" fontId="0" fillId="0" borderId="0" xfId="14" applyFont="1" applyBorder="1"/>
    <xf numFmtId="164" fontId="0" fillId="0" borderId="0" xfId="14" applyFont="1" applyFill="1" applyBorder="1"/>
    <xf numFmtId="43" fontId="0" fillId="0" borderId="0" xfId="1" applyFont="1" applyBorder="1"/>
    <xf numFmtId="166" fontId="0" fillId="7" borderId="5" xfId="1" applyNumberFormat="1" applyFont="1" applyFill="1" applyBorder="1"/>
    <xf numFmtId="0" fontId="0" fillId="7" borderId="68" xfId="0" quotePrefix="1" applyFill="1" applyBorder="1"/>
    <xf numFmtId="0" fontId="0" fillId="7" borderId="15" xfId="0" applyFill="1" applyBorder="1"/>
    <xf numFmtId="0" fontId="0" fillId="7" borderId="0" xfId="0" applyFill="1"/>
    <xf numFmtId="166" fontId="6" fillId="7" borderId="0" xfId="0" applyNumberFormat="1" applyFont="1" applyFill="1"/>
    <xf numFmtId="166" fontId="4" fillId="0" borderId="7" xfId="4" applyNumberFormat="1" applyFont="1" applyBorder="1"/>
    <xf numFmtId="166" fontId="4" fillId="11" borderId="7" xfId="1" applyNumberFormat="1" applyFont="1" applyFill="1" applyBorder="1"/>
    <xf numFmtId="1" fontId="4" fillId="0" borderId="7" xfId="0" applyNumberFormat="1" applyFont="1" applyBorder="1"/>
    <xf numFmtId="0" fontId="4" fillId="3" borderId="7" xfId="0" applyFont="1" applyFill="1" applyBorder="1"/>
    <xf numFmtId="166" fontId="4" fillId="3" borderId="7" xfId="1" applyNumberFormat="1" applyFont="1" applyFill="1" applyBorder="1"/>
    <xf numFmtId="166" fontId="4" fillId="11" borderId="7" xfId="4" applyNumberFormat="1" applyFont="1" applyFill="1" applyBorder="1"/>
    <xf numFmtId="0" fontId="4" fillId="11" borderId="7" xfId="0" applyFont="1" applyFill="1" applyBorder="1"/>
    <xf numFmtId="1" fontId="4" fillId="11" borderId="7" xfId="0" applyNumberFormat="1" applyFont="1" applyFill="1" applyBorder="1"/>
    <xf numFmtId="0" fontId="4" fillId="12" borderId="5" xfId="0" applyFont="1" applyFill="1" applyBorder="1" applyAlignment="1">
      <alignment horizontal="center"/>
    </xf>
    <xf numFmtId="0" fontId="4" fillId="2" borderId="7" xfId="0" applyFont="1" applyFill="1" applyBorder="1"/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4" fillId="12" borderId="29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30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60" xfId="0" applyFont="1" applyFill="1" applyBorder="1" applyAlignment="1">
      <alignment horizontal="center"/>
    </xf>
    <xf numFmtId="0" fontId="4" fillId="12" borderId="69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/>
    </xf>
    <xf numFmtId="167" fontId="4" fillId="0" borderId="0" xfId="0" quotePrefix="1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0" fontId="0" fillId="10" borderId="23" xfId="0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30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6" fontId="10" fillId="9" borderId="53" xfId="1" applyNumberFormat="1" applyFont="1" applyFill="1" applyBorder="1" applyAlignment="1">
      <alignment horizontal="center"/>
    </xf>
    <xf numFmtId="166" fontId="10" fillId="9" borderId="54" xfId="1" applyNumberFormat="1" applyFont="1" applyFill="1" applyBorder="1" applyAlignment="1">
      <alignment horizontal="center"/>
    </xf>
    <xf numFmtId="166" fontId="4" fillId="0" borderId="55" xfId="1" applyNumberFormat="1" applyFont="1" applyBorder="1" applyAlignment="1">
      <alignment horizontal="center"/>
    </xf>
    <xf numFmtId="166" fontId="4" fillId="4" borderId="50" xfId="1" applyNumberFormat="1" applyFont="1" applyFill="1" applyBorder="1" applyAlignment="1">
      <alignment horizontal="center"/>
    </xf>
    <xf numFmtId="166" fontId="4" fillId="4" borderId="10" xfId="1" applyNumberFormat="1" applyFont="1" applyFill="1" applyBorder="1" applyAlignment="1">
      <alignment horizontal="center"/>
    </xf>
    <xf numFmtId="166" fontId="4" fillId="0" borderId="50" xfId="1" applyNumberFormat="1" applyFont="1" applyBorder="1" applyAlignment="1">
      <alignment horizontal="center"/>
    </xf>
    <xf numFmtId="166" fontId="4" fillId="0" borderId="10" xfId="1" applyNumberFormat="1" applyFont="1" applyBorder="1" applyAlignment="1">
      <alignment horizontal="center"/>
    </xf>
    <xf numFmtId="166" fontId="5" fillId="2" borderId="51" xfId="1" applyNumberFormat="1" applyFont="1" applyFill="1" applyBorder="1" applyAlignment="1">
      <alignment horizontal="center"/>
    </xf>
    <xf numFmtId="166" fontId="5" fillId="2" borderId="52" xfId="1" applyNumberFormat="1" applyFont="1" applyFill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</cellXfs>
  <cellStyles count="15">
    <cellStyle name="Comma" xfId="1" builtinId="3"/>
    <cellStyle name="Comma 2" xfId="4" xr:uid="{00000000-0005-0000-0000-000001000000}"/>
    <cellStyle name="Comma 2 2" xfId="6" xr:uid="{00000000-0005-0000-0000-000002000000}"/>
    <cellStyle name="Comma 3" xfId="11" xr:uid="{00000000-0005-0000-0000-000003000000}"/>
    <cellStyle name="Currency [0]" xfId="14" builtinId="7"/>
    <cellStyle name="Currency [0] 2" xfId="13" xr:uid="{00000000-0005-0000-0000-000005000000}"/>
    <cellStyle name="Normal" xfId="0" builtinId="0"/>
    <cellStyle name="Normal 2" xfId="3" xr:uid="{00000000-0005-0000-0000-000007000000}"/>
    <cellStyle name="Normal 2 2" xfId="5" xr:uid="{00000000-0005-0000-0000-000008000000}"/>
    <cellStyle name="Normal 2 3" xfId="10" xr:uid="{00000000-0005-0000-0000-000009000000}"/>
    <cellStyle name="Normal 3" xfId="8" xr:uid="{00000000-0005-0000-0000-00000A000000}"/>
    <cellStyle name="Normal 4" xfId="9" xr:uid="{00000000-0005-0000-0000-00000B000000}"/>
    <cellStyle name="Percent" xfId="2" builtinId="5"/>
    <cellStyle name="Percent 2 2" xfId="7" xr:uid="{00000000-0005-0000-0000-00000D000000}"/>
    <cellStyle name="Percent 3" xfId="12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C-4835-AF56-A61879AD4DF7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C-4835-AF56-A61879AD4DF7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C-4835-AF56-A61879AD4DF7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C-4835-AF56-A61879AD4DF7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C-4835-AF56-A61879AD4DF7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C-4835-AF56-A61879AD4DF7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5C-4835-AF56-A61879AD4DF7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5C-4835-AF56-A61879AD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548064"/>
        <c:axId val="-40549152"/>
      </c:barChart>
      <c:catAx>
        <c:axId val="-405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40549152"/>
        <c:crosses val="autoZero"/>
        <c:auto val="1"/>
        <c:lblAlgn val="ctr"/>
        <c:lblOffset val="100"/>
        <c:noMultiLvlLbl val="0"/>
      </c:catAx>
      <c:valAx>
        <c:axId val="-405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054806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2016</c:v>
          </c:tx>
          <c:invertIfNegative val="0"/>
          <c:val>
            <c:numRef>
              <c:f>'[3]PERBANDINGAN 2015-2016'!$C$53:$C$64</c:f>
              <c:numCache>
                <c:formatCode>General</c:formatCode>
                <c:ptCount val="12"/>
                <c:pt idx="0">
                  <c:v>320271000</c:v>
                </c:pt>
                <c:pt idx="1">
                  <c:v>314995000</c:v>
                </c:pt>
                <c:pt idx="2">
                  <c:v>325054000</c:v>
                </c:pt>
                <c:pt idx="3">
                  <c:v>339261000</c:v>
                </c:pt>
                <c:pt idx="4">
                  <c:v>328820000</c:v>
                </c:pt>
                <c:pt idx="5">
                  <c:v>352543000</c:v>
                </c:pt>
                <c:pt idx="6">
                  <c:v>260349000</c:v>
                </c:pt>
                <c:pt idx="7">
                  <c:v>344482000</c:v>
                </c:pt>
                <c:pt idx="8">
                  <c:v>316181000</c:v>
                </c:pt>
                <c:pt idx="9">
                  <c:v>326463000</c:v>
                </c:pt>
                <c:pt idx="10">
                  <c:v>340747000</c:v>
                </c:pt>
                <c:pt idx="11">
                  <c:v>311400000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4-4906-8284-4658F8F5A699}"/>
            </c:ext>
          </c:extLst>
        </c:ser>
        <c:ser>
          <c:idx val="1"/>
          <c:order val="1"/>
          <c:invertIfNegative val="0"/>
          <c:val>
            <c:numRef>
              <c:f>'[3]PERBANDINGAN 2015-2016'!$D$53:$D$64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4-4906-8284-4658F8F5A699}"/>
            </c:ext>
          </c:extLst>
        </c:ser>
        <c:ser>
          <c:idx val="2"/>
          <c:order val="2"/>
          <c:tx>
            <c:v>Casual Motor 2016</c:v>
          </c:tx>
          <c:invertIfNegative val="0"/>
          <c:val>
            <c:numRef>
              <c:f>'[3]PERBANDINGAN 2015-2016'!$E$53:$E$64</c:f>
              <c:numCache>
                <c:formatCode>General</c:formatCode>
                <c:ptCount val="12"/>
                <c:pt idx="0">
                  <c:v>94507000</c:v>
                </c:pt>
                <c:pt idx="1">
                  <c:v>91488000</c:v>
                </c:pt>
                <c:pt idx="2">
                  <c:v>96392000</c:v>
                </c:pt>
                <c:pt idx="3">
                  <c:v>98763000</c:v>
                </c:pt>
                <c:pt idx="4">
                  <c:v>97473000</c:v>
                </c:pt>
                <c:pt idx="5">
                  <c:v>106579000</c:v>
                </c:pt>
                <c:pt idx="6">
                  <c:v>68437000</c:v>
                </c:pt>
                <c:pt idx="7">
                  <c:v>101450000</c:v>
                </c:pt>
                <c:pt idx="8">
                  <c:v>99629000</c:v>
                </c:pt>
                <c:pt idx="9">
                  <c:v>101002000</c:v>
                </c:pt>
                <c:pt idx="10">
                  <c:v>95618000</c:v>
                </c:pt>
                <c:pt idx="11">
                  <c:v>85475000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4-4906-8284-4658F8F5A699}"/>
            </c:ext>
          </c:extLst>
        </c:ser>
        <c:ser>
          <c:idx val="3"/>
          <c:order val="3"/>
          <c:invertIfNegative val="0"/>
          <c:val>
            <c:numRef>
              <c:f>'[3]PERBANDINGAN 2015-2016'!$F$53:$F$64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4-4906-8284-4658F8F5A699}"/>
            </c:ext>
          </c:extLst>
        </c:ser>
        <c:ser>
          <c:idx val="4"/>
          <c:order val="4"/>
          <c:tx>
            <c:v>Casual Mobil 2017</c:v>
          </c:tx>
          <c:invertIfNegative val="0"/>
          <c:val>
            <c:numRef>
              <c:f>'[3]PERBANDINGAN 2015-2016'!$G$53:$G$64</c:f>
              <c:numCache>
                <c:formatCode>General</c:formatCode>
                <c:ptCount val="12"/>
                <c:pt idx="0">
                  <c:v>337763000</c:v>
                </c:pt>
                <c:pt idx="1">
                  <c:v>323981000</c:v>
                </c:pt>
                <c:pt idx="2">
                  <c:v>363243000</c:v>
                </c:pt>
                <c:pt idx="3">
                  <c:v>283903000</c:v>
                </c:pt>
                <c:pt idx="4">
                  <c:v>335267000</c:v>
                </c:pt>
                <c:pt idx="5">
                  <c:v>276255000</c:v>
                </c:pt>
                <c:pt idx="6">
                  <c:v>360814000</c:v>
                </c:pt>
                <c:pt idx="7">
                  <c:v>394068000</c:v>
                </c:pt>
                <c:pt idx="8">
                  <c:v>348771000</c:v>
                </c:pt>
                <c:pt idx="9">
                  <c:v>395610000</c:v>
                </c:pt>
                <c:pt idx="10">
                  <c:v>395142000</c:v>
                </c:pt>
                <c:pt idx="11">
                  <c:v>349678000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4-4906-8284-4658F8F5A699}"/>
            </c:ext>
          </c:extLst>
        </c:ser>
        <c:ser>
          <c:idx val="5"/>
          <c:order val="5"/>
          <c:invertIfNegative val="0"/>
          <c:val>
            <c:numRef>
              <c:f>'[3]PERBANDINGAN 2015-2016'!$H$53:$H$64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94-4906-8284-4658F8F5A699}"/>
            </c:ext>
          </c:extLst>
        </c:ser>
        <c:ser>
          <c:idx val="6"/>
          <c:order val="6"/>
          <c:tx>
            <c:v>Casual Motor 2017</c:v>
          </c:tx>
          <c:invertIfNegative val="0"/>
          <c:val>
            <c:numRef>
              <c:f>'[3]PERBANDINGAN 2015-2016'!$I$53:$I$64</c:f>
              <c:numCache>
                <c:formatCode>General</c:formatCode>
                <c:ptCount val="12"/>
                <c:pt idx="0">
                  <c:v>89029000</c:v>
                </c:pt>
                <c:pt idx="1">
                  <c:v>86003000</c:v>
                </c:pt>
                <c:pt idx="2">
                  <c:v>99622000</c:v>
                </c:pt>
                <c:pt idx="3">
                  <c:v>78840000</c:v>
                </c:pt>
                <c:pt idx="4">
                  <c:v>89586000</c:v>
                </c:pt>
                <c:pt idx="5">
                  <c:v>75387000</c:v>
                </c:pt>
                <c:pt idx="6">
                  <c:v>102076000</c:v>
                </c:pt>
                <c:pt idx="7">
                  <c:v>95898000</c:v>
                </c:pt>
                <c:pt idx="8">
                  <c:v>92971000</c:v>
                </c:pt>
                <c:pt idx="9">
                  <c:v>107591000</c:v>
                </c:pt>
                <c:pt idx="10">
                  <c:v>97454000</c:v>
                </c:pt>
                <c:pt idx="11">
                  <c:v>85876000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94-4906-8284-4658F8F5A699}"/>
            </c:ext>
          </c:extLst>
        </c:ser>
        <c:ser>
          <c:idx val="7"/>
          <c:order val="7"/>
          <c:invertIfNegative val="0"/>
          <c:val>
            <c:numRef>
              <c:f>'[3]PERBANDINGAN 2015-2016'!$J$53:$J$64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94-4906-8284-4658F8F5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6783232"/>
        <c:axId val="-1896780512"/>
      </c:barChart>
      <c:catAx>
        <c:axId val="-18967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896780512"/>
        <c:crosses val="autoZero"/>
        <c:auto val="1"/>
        <c:lblAlgn val="ctr"/>
        <c:lblOffset val="100"/>
        <c:noMultiLvlLbl val="0"/>
      </c:catAx>
      <c:valAx>
        <c:axId val="-18967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967832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Mobil 2016</c:v>
          </c:tx>
          <c:invertIfNegative val="0"/>
          <c:val>
            <c:numRef>
              <c:f>'[3]PERBANDINGAN 2015-2016'!$C$9:$C$20</c:f>
              <c:numCache>
                <c:formatCode>General</c:formatCode>
                <c:ptCount val="12"/>
                <c:pt idx="0">
                  <c:v>14007</c:v>
                </c:pt>
                <c:pt idx="1">
                  <c:v>14336</c:v>
                </c:pt>
                <c:pt idx="2">
                  <c:v>15270</c:v>
                </c:pt>
                <c:pt idx="3">
                  <c:v>15569</c:v>
                </c:pt>
                <c:pt idx="4">
                  <c:v>15297</c:v>
                </c:pt>
                <c:pt idx="5">
                  <c:v>16502</c:v>
                </c:pt>
                <c:pt idx="6">
                  <c:v>11910</c:v>
                </c:pt>
                <c:pt idx="7">
                  <c:v>16533</c:v>
                </c:pt>
                <c:pt idx="8">
                  <c:v>15598</c:v>
                </c:pt>
                <c:pt idx="9">
                  <c:v>15571</c:v>
                </c:pt>
                <c:pt idx="10">
                  <c:v>16242</c:v>
                </c:pt>
                <c:pt idx="11">
                  <c:v>13981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3-4D86-BFB2-3203DE940B08}"/>
            </c:ext>
          </c:extLst>
        </c:ser>
        <c:ser>
          <c:idx val="1"/>
          <c:order val="1"/>
          <c:tx>
            <c:v>Casual Mobil 2016</c:v>
          </c:tx>
          <c:invertIfNegative val="0"/>
          <c:val>
            <c:numRef>
              <c:f>'[3]PERBANDINGAN 2015-2016'!$D$9:$D$20</c:f>
              <c:numCache>
                <c:formatCode>General</c:formatCode>
                <c:ptCount val="12"/>
                <c:pt idx="0">
                  <c:v>20005</c:v>
                </c:pt>
                <c:pt idx="1">
                  <c:v>19567</c:v>
                </c:pt>
                <c:pt idx="2">
                  <c:v>20479</c:v>
                </c:pt>
                <c:pt idx="3">
                  <c:v>21352</c:v>
                </c:pt>
                <c:pt idx="4">
                  <c:v>20541</c:v>
                </c:pt>
                <c:pt idx="5">
                  <c:v>22641</c:v>
                </c:pt>
                <c:pt idx="6">
                  <c:v>15689</c:v>
                </c:pt>
                <c:pt idx="7">
                  <c:v>21239</c:v>
                </c:pt>
                <c:pt idx="8">
                  <c:v>20410</c:v>
                </c:pt>
                <c:pt idx="9">
                  <c:v>21151</c:v>
                </c:pt>
                <c:pt idx="10">
                  <c:v>21607</c:v>
                </c:pt>
                <c:pt idx="11">
                  <c:v>20057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3-4D86-BFB2-3203DE940B08}"/>
            </c:ext>
          </c:extLst>
        </c:ser>
        <c:ser>
          <c:idx val="2"/>
          <c:order val="2"/>
          <c:tx>
            <c:v>Pass Motor 2016</c:v>
          </c:tx>
          <c:invertIfNegative val="0"/>
          <c:val>
            <c:numRef>
              <c:f>'[3]PERBANDINGAN 2015-2016'!$E$9:$E$20</c:f>
              <c:numCache>
                <c:formatCode>General</c:formatCode>
                <c:ptCount val="12"/>
                <c:pt idx="0">
                  <c:v>16236</c:v>
                </c:pt>
                <c:pt idx="1">
                  <c:v>15702</c:v>
                </c:pt>
                <c:pt idx="2">
                  <c:v>16883</c:v>
                </c:pt>
                <c:pt idx="3">
                  <c:v>16443</c:v>
                </c:pt>
                <c:pt idx="4">
                  <c:v>15732</c:v>
                </c:pt>
                <c:pt idx="5">
                  <c:v>16642</c:v>
                </c:pt>
                <c:pt idx="6">
                  <c:v>12947</c:v>
                </c:pt>
                <c:pt idx="7">
                  <c:v>16948</c:v>
                </c:pt>
                <c:pt idx="8">
                  <c:v>16187</c:v>
                </c:pt>
                <c:pt idx="9">
                  <c:v>16411</c:v>
                </c:pt>
                <c:pt idx="10">
                  <c:v>16981</c:v>
                </c:pt>
                <c:pt idx="11">
                  <c:v>15609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3-4D86-BFB2-3203DE940B08}"/>
            </c:ext>
          </c:extLst>
        </c:ser>
        <c:ser>
          <c:idx val="3"/>
          <c:order val="3"/>
          <c:tx>
            <c:v>Casual Motor 2016</c:v>
          </c:tx>
          <c:invertIfNegative val="0"/>
          <c:val>
            <c:numRef>
              <c:f>'[3]PERBANDINGAN 2015-2016'!$F$9:$F$20</c:f>
              <c:numCache>
                <c:formatCode>General</c:formatCode>
                <c:ptCount val="12"/>
                <c:pt idx="0">
                  <c:v>13708</c:v>
                </c:pt>
                <c:pt idx="1">
                  <c:v>13588</c:v>
                </c:pt>
                <c:pt idx="2">
                  <c:v>14514</c:v>
                </c:pt>
                <c:pt idx="3">
                  <c:v>15110</c:v>
                </c:pt>
                <c:pt idx="4">
                  <c:v>14377</c:v>
                </c:pt>
                <c:pt idx="5">
                  <c:v>15749</c:v>
                </c:pt>
                <c:pt idx="6">
                  <c:v>10227</c:v>
                </c:pt>
                <c:pt idx="7">
                  <c:v>15171</c:v>
                </c:pt>
                <c:pt idx="8">
                  <c:v>14702</c:v>
                </c:pt>
                <c:pt idx="9">
                  <c:v>15066</c:v>
                </c:pt>
                <c:pt idx="10">
                  <c:v>15116</c:v>
                </c:pt>
                <c:pt idx="11">
                  <c:v>13719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3-4D86-BFB2-3203DE940B08}"/>
            </c:ext>
          </c:extLst>
        </c:ser>
        <c:ser>
          <c:idx val="4"/>
          <c:order val="4"/>
          <c:tx>
            <c:v>Pass Mobil 2017</c:v>
          </c:tx>
          <c:invertIfNegative val="0"/>
          <c:val>
            <c:numRef>
              <c:f>'[3]PERBANDINGAN 2015-2016'!$G$9:$G$20</c:f>
              <c:numCache>
                <c:formatCode>General</c:formatCode>
                <c:ptCount val="12"/>
                <c:pt idx="0">
                  <c:v>14677</c:v>
                </c:pt>
                <c:pt idx="1">
                  <c:v>14485</c:v>
                </c:pt>
                <c:pt idx="2">
                  <c:v>15788</c:v>
                </c:pt>
                <c:pt idx="3">
                  <c:v>12890</c:v>
                </c:pt>
                <c:pt idx="4">
                  <c:v>14894</c:v>
                </c:pt>
                <c:pt idx="5">
                  <c:v>12177</c:v>
                </c:pt>
                <c:pt idx="6">
                  <c:v>15270</c:v>
                </c:pt>
                <c:pt idx="7">
                  <c:v>14941</c:v>
                </c:pt>
                <c:pt idx="8">
                  <c:v>13427</c:v>
                </c:pt>
                <c:pt idx="9">
                  <c:v>15874</c:v>
                </c:pt>
                <c:pt idx="10">
                  <c:v>16222</c:v>
                </c:pt>
                <c:pt idx="11">
                  <c:v>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3-4D86-BFB2-3203DE940B08}"/>
            </c:ext>
          </c:extLst>
        </c:ser>
        <c:ser>
          <c:idx val="5"/>
          <c:order val="5"/>
          <c:tx>
            <c:v>Casual Mobil 2017</c:v>
          </c:tx>
          <c:invertIfNegative val="0"/>
          <c:val>
            <c:numRef>
              <c:f>'[3]PERBANDINGAN 2015-2016'!$H$9:$H$20</c:f>
              <c:numCache>
                <c:formatCode>General</c:formatCode>
                <c:ptCount val="12"/>
                <c:pt idx="0">
                  <c:v>21095</c:v>
                </c:pt>
                <c:pt idx="1">
                  <c:v>20511</c:v>
                </c:pt>
                <c:pt idx="2">
                  <c:v>22047</c:v>
                </c:pt>
                <c:pt idx="3">
                  <c:v>19213</c:v>
                </c:pt>
                <c:pt idx="4">
                  <c:v>21190</c:v>
                </c:pt>
                <c:pt idx="5">
                  <c:v>17678</c:v>
                </c:pt>
                <c:pt idx="6">
                  <c:v>22753</c:v>
                </c:pt>
                <c:pt idx="7">
                  <c:v>25552</c:v>
                </c:pt>
                <c:pt idx="8">
                  <c:v>23018</c:v>
                </c:pt>
                <c:pt idx="9">
                  <c:v>25260</c:v>
                </c:pt>
                <c:pt idx="10">
                  <c:v>27015</c:v>
                </c:pt>
                <c:pt idx="11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3-4D86-BFB2-3203DE940B08}"/>
            </c:ext>
          </c:extLst>
        </c:ser>
        <c:ser>
          <c:idx val="6"/>
          <c:order val="6"/>
          <c:tx>
            <c:v>Pass Motor 2017</c:v>
          </c:tx>
          <c:invertIfNegative val="0"/>
          <c:val>
            <c:numRef>
              <c:f>'[3]PERBANDINGAN 2015-2016'!$I$9:$I$20</c:f>
              <c:numCache>
                <c:formatCode>General</c:formatCode>
                <c:ptCount val="12"/>
                <c:pt idx="0">
                  <c:v>16079</c:v>
                </c:pt>
                <c:pt idx="1">
                  <c:v>14678</c:v>
                </c:pt>
                <c:pt idx="2">
                  <c:v>16355</c:v>
                </c:pt>
                <c:pt idx="3">
                  <c:v>14089</c:v>
                </c:pt>
                <c:pt idx="4">
                  <c:v>15651</c:v>
                </c:pt>
                <c:pt idx="5">
                  <c:v>13126</c:v>
                </c:pt>
                <c:pt idx="6">
                  <c:v>15245</c:v>
                </c:pt>
                <c:pt idx="7">
                  <c:v>15554</c:v>
                </c:pt>
                <c:pt idx="8">
                  <c:v>14264</c:v>
                </c:pt>
                <c:pt idx="9">
                  <c:v>16362</c:v>
                </c:pt>
                <c:pt idx="10">
                  <c:v>15872</c:v>
                </c:pt>
                <c:pt idx="11">
                  <c:v>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3-4D86-BFB2-3203DE940B08}"/>
            </c:ext>
          </c:extLst>
        </c:ser>
        <c:ser>
          <c:idx val="7"/>
          <c:order val="7"/>
          <c:tx>
            <c:v>Casual Motor 2017</c:v>
          </c:tx>
          <c:invertIfNegative val="0"/>
          <c:val>
            <c:numRef>
              <c:f>'[3]PERBANDINGAN 2015-2016'!$J$9:$J$20</c:f>
              <c:numCache>
                <c:formatCode>General</c:formatCode>
                <c:ptCount val="12"/>
                <c:pt idx="0">
                  <c:v>14212</c:v>
                </c:pt>
                <c:pt idx="1">
                  <c:v>13348</c:v>
                </c:pt>
                <c:pt idx="2">
                  <c:v>15338</c:v>
                </c:pt>
                <c:pt idx="3">
                  <c:v>12795</c:v>
                </c:pt>
                <c:pt idx="4">
                  <c:v>14759</c:v>
                </c:pt>
                <c:pt idx="5">
                  <c:v>12234</c:v>
                </c:pt>
                <c:pt idx="6">
                  <c:v>15395</c:v>
                </c:pt>
                <c:pt idx="7">
                  <c:v>15810</c:v>
                </c:pt>
                <c:pt idx="8">
                  <c:v>14608</c:v>
                </c:pt>
                <c:pt idx="9">
                  <c:v>16352</c:v>
                </c:pt>
                <c:pt idx="10">
                  <c:v>15719</c:v>
                </c:pt>
                <c:pt idx="11">
                  <c:v>13587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3-4D86-BFB2-3203DE94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6784864"/>
        <c:axId val="-1896784320"/>
      </c:barChart>
      <c:catAx>
        <c:axId val="-18967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896784320"/>
        <c:crosses val="autoZero"/>
        <c:auto val="1"/>
        <c:lblAlgn val="ctr"/>
        <c:lblOffset val="100"/>
        <c:noMultiLvlLbl val="0"/>
      </c:catAx>
      <c:valAx>
        <c:axId val="-18967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967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1-4E51-A0F9-68FF04DC8FD8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1-4E51-A0F9-68FF04DC8FD8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1-4E51-A0F9-68FF04DC8FD8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1-4E51-A0F9-68FF04DC8FD8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71-4E51-A0F9-68FF04DC8FD8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71-4E51-A0F9-68FF04DC8FD8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71-4E51-A0F9-68FF04DC8FD8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71-4E51-A0F9-68FF04DC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434848"/>
        <c:axId val="-1651438656"/>
      </c:barChart>
      <c:catAx>
        <c:axId val="-16514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651438656"/>
        <c:crosses val="autoZero"/>
        <c:auto val="1"/>
        <c:lblAlgn val="ctr"/>
        <c:lblOffset val="100"/>
        <c:noMultiLvlLbl val="0"/>
      </c:catAx>
      <c:valAx>
        <c:axId val="-16514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5143484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2016</c:v>
          </c:tx>
          <c:invertIfNegative val="0"/>
          <c:val>
            <c:numRef>
              <c:f>'[3]PERBANDINGAN 2015-2016'!$C$53:$C$64</c:f>
              <c:numCache>
                <c:formatCode>General</c:formatCode>
                <c:ptCount val="12"/>
                <c:pt idx="0">
                  <c:v>320271000</c:v>
                </c:pt>
                <c:pt idx="1">
                  <c:v>314995000</c:v>
                </c:pt>
                <c:pt idx="2">
                  <c:v>325054000</c:v>
                </c:pt>
                <c:pt idx="3">
                  <c:v>339261000</c:v>
                </c:pt>
                <c:pt idx="4">
                  <c:v>328820000</c:v>
                </c:pt>
                <c:pt idx="5">
                  <c:v>352543000</c:v>
                </c:pt>
                <c:pt idx="6">
                  <c:v>260349000</c:v>
                </c:pt>
                <c:pt idx="7">
                  <c:v>344482000</c:v>
                </c:pt>
                <c:pt idx="8">
                  <c:v>316181000</c:v>
                </c:pt>
                <c:pt idx="9">
                  <c:v>326463000</c:v>
                </c:pt>
                <c:pt idx="10">
                  <c:v>340747000</c:v>
                </c:pt>
                <c:pt idx="11">
                  <c:v>311400000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B-401B-AFF3-2D264AD2D971}"/>
            </c:ext>
          </c:extLst>
        </c:ser>
        <c:ser>
          <c:idx val="1"/>
          <c:order val="1"/>
          <c:invertIfNegative val="0"/>
          <c:val>
            <c:numRef>
              <c:f>'[3]PERBANDINGAN 2015-2016'!$D$53:$D$64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B-401B-AFF3-2D264AD2D971}"/>
            </c:ext>
          </c:extLst>
        </c:ser>
        <c:ser>
          <c:idx val="2"/>
          <c:order val="2"/>
          <c:tx>
            <c:v>Casual Motor 2016</c:v>
          </c:tx>
          <c:invertIfNegative val="0"/>
          <c:val>
            <c:numRef>
              <c:f>'[3]PERBANDINGAN 2015-2016'!$E$53:$E$64</c:f>
              <c:numCache>
                <c:formatCode>General</c:formatCode>
                <c:ptCount val="12"/>
                <c:pt idx="0">
                  <c:v>94507000</c:v>
                </c:pt>
                <c:pt idx="1">
                  <c:v>91488000</c:v>
                </c:pt>
                <c:pt idx="2">
                  <c:v>96392000</c:v>
                </c:pt>
                <c:pt idx="3">
                  <c:v>98763000</c:v>
                </c:pt>
                <c:pt idx="4">
                  <c:v>97473000</c:v>
                </c:pt>
                <c:pt idx="5">
                  <c:v>106579000</c:v>
                </c:pt>
                <c:pt idx="6">
                  <c:v>68437000</c:v>
                </c:pt>
                <c:pt idx="7">
                  <c:v>101450000</c:v>
                </c:pt>
                <c:pt idx="8">
                  <c:v>99629000</c:v>
                </c:pt>
                <c:pt idx="9">
                  <c:v>101002000</c:v>
                </c:pt>
                <c:pt idx="10">
                  <c:v>95618000</c:v>
                </c:pt>
                <c:pt idx="11">
                  <c:v>85475000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B-401B-AFF3-2D264AD2D971}"/>
            </c:ext>
          </c:extLst>
        </c:ser>
        <c:ser>
          <c:idx val="3"/>
          <c:order val="3"/>
          <c:invertIfNegative val="0"/>
          <c:val>
            <c:numRef>
              <c:f>'[3]PERBANDINGAN 2015-2016'!$F$53:$F$64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B-401B-AFF3-2D264AD2D971}"/>
            </c:ext>
          </c:extLst>
        </c:ser>
        <c:ser>
          <c:idx val="4"/>
          <c:order val="4"/>
          <c:tx>
            <c:v>Casual Mobil 2017</c:v>
          </c:tx>
          <c:invertIfNegative val="0"/>
          <c:val>
            <c:numRef>
              <c:f>'[3]PERBANDINGAN 2015-2016'!$G$53:$G$64</c:f>
              <c:numCache>
                <c:formatCode>General</c:formatCode>
                <c:ptCount val="12"/>
                <c:pt idx="0">
                  <c:v>337763000</c:v>
                </c:pt>
                <c:pt idx="1">
                  <c:v>323981000</c:v>
                </c:pt>
                <c:pt idx="2">
                  <c:v>363243000</c:v>
                </c:pt>
                <c:pt idx="3">
                  <c:v>283903000</c:v>
                </c:pt>
                <c:pt idx="4">
                  <c:v>335267000</c:v>
                </c:pt>
                <c:pt idx="5">
                  <c:v>276255000</c:v>
                </c:pt>
                <c:pt idx="6">
                  <c:v>360814000</c:v>
                </c:pt>
                <c:pt idx="7">
                  <c:v>394068000</c:v>
                </c:pt>
                <c:pt idx="8">
                  <c:v>348771000</c:v>
                </c:pt>
                <c:pt idx="9">
                  <c:v>395610000</c:v>
                </c:pt>
                <c:pt idx="10">
                  <c:v>395142000</c:v>
                </c:pt>
                <c:pt idx="11">
                  <c:v>349678000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B-401B-AFF3-2D264AD2D971}"/>
            </c:ext>
          </c:extLst>
        </c:ser>
        <c:ser>
          <c:idx val="5"/>
          <c:order val="5"/>
          <c:invertIfNegative val="0"/>
          <c:val>
            <c:numRef>
              <c:f>'[3]PERBANDINGAN 2015-2016'!$H$53:$H$64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B-401B-AFF3-2D264AD2D971}"/>
            </c:ext>
          </c:extLst>
        </c:ser>
        <c:ser>
          <c:idx val="6"/>
          <c:order val="6"/>
          <c:tx>
            <c:v>Casual Motor 2017</c:v>
          </c:tx>
          <c:invertIfNegative val="0"/>
          <c:val>
            <c:numRef>
              <c:f>'[3]PERBANDINGAN 2015-2016'!$I$53:$I$64</c:f>
              <c:numCache>
                <c:formatCode>General</c:formatCode>
                <c:ptCount val="12"/>
                <c:pt idx="0">
                  <c:v>89029000</c:v>
                </c:pt>
                <c:pt idx="1">
                  <c:v>86003000</c:v>
                </c:pt>
                <c:pt idx="2">
                  <c:v>99622000</c:v>
                </c:pt>
                <c:pt idx="3">
                  <c:v>78840000</c:v>
                </c:pt>
                <c:pt idx="4">
                  <c:v>89586000</c:v>
                </c:pt>
                <c:pt idx="5">
                  <c:v>75387000</c:v>
                </c:pt>
                <c:pt idx="6">
                  <c:v>102076000</c:v>
                </c:pt>
                <c:pt idx="7">
                  <c:v>95898000</c:v>
                </c:pt>
                <c:pt idx="8">
                  <c:v>92971000</c:v>
                </c:pt>
                <c:pt idx="9">
                  <c:v>107591000</c:v>
                </c:pt>
                <c:pt idx="10">
                  <c:v>97454000</c:v>
                </c:pt>
                <c:pt idx="11">
                  <c:v>85876000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B-401B-AFF3-2D264AD2D971}"/>
            </c:ext>
          </c:extLst>
        </c:ser>
        <c:ser>
          <c:idx val="7"/>
          <c:order val="7"/>
          <c:invertIfNegative val="0"/>
          <c:val>
            <c:numRef>
              <c:f>'[3]PERBANDINGAN 2015-2016'!$J$53:$J$64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B-401B-AFF3-2D264AD2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437024"/>
        <c:axId val="-1651436480"/>
      </c:barChart>
      <c:catAx>
        <c:axId val="-16514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651436480"/>
        <c:crosses val="autoZero"/>
        <c:auto val="1"/>
        <c:lblAlgn val="ctr"/>
        <c:lblOffset val="100"/>
        <c:noMultiLvlLbl val="0"/>
      </c:catAx>
      <c:valAx>
        <c:axId val="-16514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5143702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Mobil 2016</c:v>
          </c:tx>
          <c:invertIfNegative val="0"/>
          <c:val>
            <c:numRef>
              <c:f>'[3]PERBANDINGAN 2015-2016'!$C$9:$C$20</c:f>
              <c:numCache>
                <c:formatCode>General</c:formatCode>
                <c:ptCount val="12"/>
                <c:pt idx="0">
                  <c:v>14007</c:v>
                </c:pt>
                <c:pt idx="1">
                  <c:v>14336</c:v>
                </c:pt>
                <c:pt idx="2">
                  <c:v>15270</c:v>
                </c:pt>
                <c:pt idx="3">
                  <c:v>15569</c:v>
                </c:pt>
                <c:pt idx="4">
                  <c:v>15297</c:v>
                </c:pt>
                <c:pt idx="5">
                  <c:v>16502</c:v>
                </c:pt>
                <c:pt idx="6">
                  <c:v>11910</c:v>
                </c:pt>
                <c:pt idx="7">
                  <c:v>16533</c:v>
                </c:pt>
                <c:pt idx="8">
                  <c:v>15598</c:v>
                </c:pt>
                <c:pt idx="9">
                  <c:v>15571</c:v>
                </c:pt>
                <c:pt idx="10">
                  <c:v>16242</c:v>
                </c:pt>
                <c:pt idx="11">
                  <c:v>13981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9-4724-AA68-2C1C88CB0A8E}"/>
            </c:ext>
          </c:extLst>
        </c:ser>
        <c:ser>
          <c:idx val="1"/>
          <c:order val="1"/>
          <c:tx>
            <c:v>Casual Mobil 2016</c:v>
          </c:tx>
          <c:invertIfNegative val="0"/>
          <c:val>
            <c:numRef>
              <c:f>'[3]PERBANDINGAN 2015-2016'!$D$9:$D$20</c:f>
              <c:numCache>
                <c:formatCode>General</c:formatCode>
                <c:ptCount val="12"/>
                <c:pt idx="0">
                  <c:v>20005</c:v>
                </c:pt>
                <c:pt idx="1">
                  <c:v>19567</c:v>
                </c:pt>
                <c:pt idx="2">
                  <c:v>20479</c:v>
                </c:pt>
                <c:pt idx="3">
                  <c:v>21352</c:v>
                </c:pt>
                <c:pt idx="4">
                  <c:v>20541</c:v>
                </c:pt>
                <c:pt idx="5">
                  <c:v>22641</c:v>
                </c:pt>
                <c:pt idx="6">
                  <c:v>15689</c:v>
                </c:pt>
                <c:pt idx="7">
                  <c:v>21239</c:v>
                </c:pt>
                <c:pt idx="8">
                  <c:v>20410</c:v>
                </c:pt>
                <c:pt idx="9">
                  <c:v>21151</c:v>
                </c:pt>
                <c:pt idx="10">
                  <c:v>21607</c:v>
                </c:pt>
                <c:pt idx="11">
                  <c:v>20057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9-4724-AA68-2C1C88CB0A8E}"/>
            </c:ext>
          </c:extLst>
        </c:ser>
        <c:ser>
          <c:idx val="2"/>
          <c:order val="2"/>
          <c:tx>
            <c:v>Pass Motor 2016</c:v>
          </c:tx>
          <c:invertIfNegative val="0"/>
          <c:val>
            <c:numRef>
              <c:f>'[3]PERBANDINGAN 2015-2016'!$E$9:$E$20</c:f>
              <c:numCache>
                <c:formatCode>General</c:formatCode>
                <c:ptCount val="12"/>
                <c:pt idx="0">
                  <c:v>16236</c:v>
                </c:pt>
                <c:pt idx="1">
                  <c:v>15702</c:v>
                </c:pt>
                <c:pt idx="2">
                  <c:v>16883</c:v>
                </c:pt>
                <c:pt idx="3">
                  <c:v>16443</c:v>
                </c:pt>
                <c:pt idx="4">
                  <c:v>15732</c:v>
                </c:pt>
                <c:pt idx="5">
                  <c:v>16642</c:v>
                </c:pt>
                <c:pt idx="6">
                  <c:v>12947</c:v>
                </c:pt>
                <c:pt idx="7">
                  <c:v>16948</c:v>
                </c:pt>
                <c:pt idx="8">
                  <c:v>16187</c:v>
                </c:pt>
                <c:pt idx="9">
                  <c:v>16411</c:v>
                </c:pt>
                <c:pt idx="10">
                  <c:v>16981</c:v>
                </c:pt>
                <c:pt idx="11">
                  <c:v>15609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9-4724-AA68-2C1C88CB0A8E}"/>
            </c:ext>
          </c:extLst>
        </c:ser>
        <c:ser>
          <c:idx val="3"/>
          <c:order val="3"/>
          <c:tx>
            <c:v>Casual Motor 2016</c:v>
          </c:tx>
          <c:invertIfNegative val="0"/>
          <c:val>
            <c:numRef>
              <c:f>'[3]PERBANDINGAN 2015-2016'!$F$9:$F$20</c:f>
              <c:numCache>
                <c:formatCode>General</c:formatCode>
                <c:ptCount val="12"/>
                <c:pt idx="0">
                  <c:v>13708</c:v>
                </c:pt>
                <c:pt idx="1">
                  <c:v>13588</c:v>
                </c:pt>
                <c:pt idx="2">
                  <c:v>14514</c:v>
                </c:pt>
                <c:pt idx="3">
                  <c:v>15110</c:v>
                </c:pt>
                <c:pt idx="4">
                  <c:v>14377</c:v>
                </c:pt>
                <c:pt idx="5">
                  <c:v>15749</c:v>
                </c:pt>
                <c:pt idx="6">
                  <c:v>10227</c:v>
                </c:pt>
                <c:pt idx="7">
                  <c:v>15171</c:v>
                </c:pt>
                <c:pt idx="8">
                  <c:v>14702</c:v>
                </c:pt>
                <c:pt idx="9">
                  <c:v>15066</c:v>
                </c:pt>
                <c:pt idx="10">
                  <c:v>15116</c:v>
                </c:pt>
                <c:pt idx="11">
                  <c:v>13719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9-4724-AA68-2C1C88CB0A8E}"/>
            </c:ext>
          </c:extLst>
        </c:ser>
        <c:ser>
          <c:idx val="4"/>
          <c:order val="4"/>
          <c:tx>
            <c:v>Pass Mobil 2017</c:v>
          </c:tx>
          <c:invertIfNegative val="0"/>
          <c:val>
            <c:numRef>
              <c:f>'[3]PERBANDINGAN 2015-2016'!$G$9:$G$20</c:f>
              <c:numCache>
                <c:formatCode>General</c:formatCode>
                <c:ptCount val="12"/>
                <c:pt idx="0">
                  <c:v>14677</c:v>
                </c:pt>
                <c:pt idx="1">
                  <c:v>14485</c:v>
                </c:pt>
                <c:pt idx="2">
                  <c:v>15788</c:v>
                </c:pt>
                <c:pt idx="3">
                  <c:v>12890</c:v>
                </c:pt>
                <c:pt idx="4">
                  <c:v>14894</c:v>
                </c:pt>
                <c:pt idx="5">
                  <c:v>12177</c:v>
                </c:pt>
                <c:pt idx="6">
                  <c:v>15270</c:v>
                </c:pt>
                <c:pt idx="7">
                  <c:v>14941</c:v>
                </c:pt>
                <c:pt idx="8">
                  <c:v>13427</c:v>
                </c:pt>
                <c:pt idx="9">
                  <c:v>15874</c:v>
                </c:pt>
                <c:pt idx="10">
                  <c:v>16222</c:v>
                </c:pt>
                <c:pt idx="11">
                  <c:v>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9-4724-AA68-2C1C88CB0A8E}"/>
            </c:ext>
          </c:extLst>
        </c:ser>
        <c:ser>
          <c:idx val="5"/>
          <c:order val="5"/>
          <c:tx>
            <c:v>Casual Mobil 2017</c:v>
          </c:tx>
          <c:invertIfNegative val="0"/>
          <c:val>
            <c:numRef>
              <c:f>'[3]PERBANDINGAN 2015-2016'!$H$9:$H$20</c:f>
              <c:numCache>
                <c:formatCode>General</c:formatCode>
                <c:ptCount val="12"/>
                <c:pt idx="0">
                  <c:v>21095</c:v>
                </c:pt>
                <c:pt idx="1">
                  <c:v>20511</c:v>
                </c:pt>
                <c:pt idx="2">
                  <c:v>22047</c:v>
                </c:pt>
                <c:pt idx="3">
                  <c:v>19213</c:v>
                </c:pt>
                <c:pt idx="4">
                  <c:v>21190</c:v>
                </c:pt>
                <c:pt idx="5">
                  <c:v>17678</c:v>
                </c:pt>
                <c:pt idx="6">
                  <c:v>22753</c:v>
                </c:pt>
                <c:pt idx="7">
                  <c:v>25552</c:v>
                </c:pt>
                <c:pt idx="8">
                  <c:v>23018</c:v>
                </c:pt>
                <c:pt idx="9">
                  <c:v>25260</c:v>
                </c:pt>
                <c:pt idx="10">
                  <c:v>27015</c:v>
                </c:pt>
                <c:pt idx="11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9-4724-AA68-2C1C88CB0A8E}"/>
            </c:ext>
          </c:extLst>
        </c:ser>
        <c:ser>
          <c:idx val="6"/>
          <c:order val="6"/>
          <c:tx>
            <c:v>Pass Motor 2017</c:v>
          </c:tx>
          <c:invertIfNegative val="0"/>
          <c:val>
            <c:numRef>
              <c:f>'[3]PERBANDINGAN 2015-2016'!$I$9:$I$20</c:f>
              <c:numCache>
                <c:formatCode>General</c:formatCode>
                <c:ptCount val="12"/>
                <c:pt idx="0">
                  <c:v>16079</c:v>
                </c:pt>
                <c:pt idx="1">
                  <c:v>14678</c:v>
                </c:pt>
                <c:pt idx="2">
                  <c:v>16355</c:v>
                </c:pt>
                <c:pt idx="3">
                  <c:v>14089</c:v>
                </c:pt>
                <c:pt idx="4">
                  <c:v>15651</c:v>
                </c:pt>
                <c:pt idx="5">
                  <c:v>13126</c:v>
                </c:pt>
                <c:pt idx="6">
                  <c:v>15245</c:v>
                </c:pt>
                <c:pt idx="7">
                  <c:v>15554</c:v>
                </c:pt>
                <c:pt idx="8">
                  <c:v>14264</c:v>
                </c:pt>
                <c:pt idx="9">
                  <c:v>16362</c:v>
                </c:pt>
                <c:pt idx="10">
                  <c:v>15872</c:v>
                </c:pt>
                <c:pt idx="11">
                  <c:v>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9-4724-AA68-2C1C88CB0A8E}"/>
            </c:ext>
          </c:extLst>
        </c:ser>
        <c:ser>
          <c:idx val="7"/>
          <c:order val="7"/>
          <c:tx>
            <c:v>Casual Motor 2017</c:v>
          </c:tx>
          <c:invertIfNegative val="0"/>
          <c:val>
            <c:numRef>
              <c:f>'[3]PERBANDINGAN 2015-2016'!$J$9:$J$20</c:f>
              <c:numCache>
                <c:formatCode>General</c:formatCode>
                <c:ptCount val="12"/>
                <c:pt idx="0">
                  <c:v>14212</c:v>
                </c:pt>
                <c:pt idx="1">
                  <c:v>13348</c:v>
                </c:pt>
                <c:pt idx="2">
                  <c:v>15338</c:v>
                </c:pt>
                <c:pt idx="3">
                  <c:v>12795</c:v>
                </c:pt>
                <c:pt idx="4">
                  <c:v>14759</c:v>
                </c:pt>
                <c:pt idx="5">
                  <c:v>12234</c:v>
                </c:pt>
                <c:pt idx="6">
                  <c:v>15395</c:v>
                </c:pt>
                <c:pt idx="7">
                  <c:v>15810</c:v>
                </c:pt>
                <c:pt idx="8">
                  <c:v>14608</c:v>
                </c:pt>
                <c:pt idx="9">
                  <c:v>16352</c:v>
                </c:pt>
                <c:pt idx="10">
                  <c:v>15719</c:v>
                </c:pt>
                <c:pt idx="11">
                  <c:v>13587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C9-4724-AA68-2C1C88CB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434304"/>
        <c:axId val="-1651432128"/>
      </c:barChart>
      <c:catAx>
        <c:axId val="-16514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651432128"/>
        <c:crosses val="autoZero"/>
        <c:auto val="1"/>
        <c:lblAlgn val="ctr"/>
        <c:lblOffset val="100"/>
        <c:noMultiLvlLbl val="0"/>
      </c:catAx>
      <c:valAx>
        <c:axId val="-16514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514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9-45CE-8FDF-BF232959F001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9-45CE-8FDF-BF232959F001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9-45CE-8FDF-BF232959F001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9-45CE-8FDF-BF232959F001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9-45CE-8FDF-BF232959F001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9-45CE-8FDF-BF232959F001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79-45CE-8FDF-BF232959F001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79-45CE-8FDF-BF232959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04368"/>
        <c:axId val="-2004905456"/>
      </c:barChart>
      <c:catAx>
        <c:axId val="-200490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05456"/>
        <c:crosses val="autoZero"/>
        <c:auto val="1"/>
        <c:lblAlgn val="ctr"/>
        <c:lblOffset val="100"/>
        <c:noMultiLvlLbl val="0"/>
      </c:catAx>
      <c:valAx>
        <c:axId val="-200490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043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2016</c:v>
          </c:tx>
          <c:invertIfNegative val="0"/>
          <c:val>
            <c:numRef>
              <c:f>'[3]PERBANDINGAN 2015-2016'!$C$53:$C$64</c:f>
              <c:numCache>
                <c:formatCode>General</c:formatCode>
                <c:ptCount val="12"/>
                <c:pt idx="0">
                  <c:v>320271000</c:v>
                </c:pt>
                <c:pt idx="1">
                  <c:v>314995000</c:v>
                </c:pt>
                <c:pt idx="2">
                  <c:v>325054000</c:v>
                </c:pt>
                <c:pt idx="3">
                  <c:v>339261000</c:v>
                </c:pt>
                <c:pt idx="4">
                  <c:v>328820000</c:v>
                </c:pt>
                <c:pt idx="5">
                  <c:v>352543000</c:v>
                </c:pt>
                <c:pt idx="6">
                  <c:v>260349000</c:v>
                </c:pt>
                <c:pt idx="7">
                  <c:v>344482000</c:v>
                </c:pt>
                <c:pt idx="8">
                  <c:v>316181000</c:v>
                </c:pt>
                <c:pt idx="9">
                  <c:v>326463000</c:v>
                </c:pt>
                <c:pt idx="10">
                  <c:v>340747000</c:v>
                </c:pt>
                <c:pt idx="11">
                  <c:v>311400000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4-400D-8DAE-99271DF9E886}"/>
            </c:ext>
          </c:extLst>
        </c:ser>
        <c:ser>
          <c:idx val="1"/>
          <c:order val="1"/>
          <c:invertIfNegative val="0"/>
          <c:val>
            <c:numRef>
              <c:f>'[3]PERBANDINGAN 2015-2016'!$D$53:$D$64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4-400D-8DAE-99271DF9E886}"/>
            </c:ext>
          </c:extLst>
        </c:ser>
        <c:ser>
          <c:idx val="2"/>
          <c:order val="2"/>
          <c:tx>
            <c:v>Casual Motor 2016</c:v>
          </c:tx>
          <c:invertIfNegative val="0"/>
          <c:val>
            <c:numRef>
              <c:f>'[3]PERBANDINGAN 2015-2016'!$E$53:$E$64</c:f>
              <c:numCache>
                <c:formatCode>General</c:formatCode>
                <c:ptCount val="12"/>
                <c:pt idx="0">
                  <c:v>94507000</c:v>
                </c:pt>
                <c:pt idx="1">
                  <c:v>91488000</c:v>
                </c:pt>
                <c:pt idx="2">
                  <c:v>96392000</c:v>
                </c:pt>
                <c:pt idx="3">
                  <c:v>98763000</c:v>
                </c:pt>
                <c:pt idx="4">
                  <c:v>97473000</c:v>
                </c:pt>
                <c:pt idx="5">
                  <c:v>106579000</c:v>
                </c:pt>
                <c:pt idx="6">
                  <c:v>68437000</c:v>
                </c:pt>
                <c:pt idx="7">
                  <c:v>101450000</c:v>
                </c:pt>
                <c:pt idx="8">
                  <c:v>99629000</c:v>
                </c:pt>
                <c:pt idx="9">
                  <c:v>101002000</c:v>
                </c:pt>
                <c:pt idx="10">
                  <c:v>95618000</c:v>
                </c:pt>
                <c:pt idx="11">
                  <c:v>85475000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4-400D-8DAE-99271DF9E886}"/>
            </c:ext>
          </c:extLst>
        </c:ser>
        <c:ser>
          <c:idx val="3"/>
          <c:order val="3"/>
          <c:invertIfNegative val="0"/>
          <c:val>
            <c:numRef>
              <c:f>'[3]PERBANDINGAN 2015-2016'!$F$53:$F$64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4-400D-8DAE-99271DF9E886}"/>
            </c:ext>
          </c:extLst>
        </c:ser>
        <c:ser>
          <c:idx val="4"/>
          <c:order val="4"/>
          <c:tx>
            <c:v>Casual Mobil 2017</c:v>
          </c:tx>
          <c:invertIfNegative val="0"/>
          <c:val>
            <c:numRef>
              <c:f>'[3]PERBANDINGAN 2015-2016'!$G$53:$G$64</c:f>
              <c:numCache>
                <c:formatCode>General</c:formatCode>
                <c:ptCount val="12"/>
                <c:pt idx="0">
                  <c:v>337763000</c:v>
                </c:pt>
                <c:pt idx="1">
                  <c:v>323981000</c:v>
                </c:pt>
                <c:pt idx="2">
                  <c:v>363243000</c:v>
                </c:pt>
                <c:pt idx="3">
                  <c:v>283903000</c:v>
                </c:pt>
                <c:pt idx="4">
                  <c:v>335267000</c:v>
                </c:pt>
                <c:pt idx="5">
                  <c:v>276255000</c:v>
                </c:pt>
                <c:pt idx="6">
                  <c:v>360814000</c:v>
                </c:pt>
                <c:pt idx="7">
                  <c:v>394068000</c:v>
                </c:pt>
                <c:pt idx="8">
                  <c:v>348771000</c:v>
                </c:pt>
                <c:pt idx="9">
                  <c:v>395610000</c:v>
                </c:pt>
                <c:pt idx="10">
                  <c:v>395142000</c:v>
                </c:pt>
                <c:pt idx="11">
                  <c:v>349678000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4-400D-8DAE-99271DF9E886}"/>
            </c:ext>
          </c:extLst>
        </c:ser>
        <c:ser>
          <c:idx val="5"/>
          <c:order val="5"/>
          <c:invertIfNegative val="0"/>
          <c:val>
            <c:numRef>
              <c:f>'[3]PERBANDINGAN 2015-2016'!$H$53:$H$64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B4-400D-8DAE-99271DF9E886}"/>
            </c:ext>
          </c:extLst>
        </c:ser>
        <c:ser>
          <c:idx val="6"/>
          <c:order val="6"/>
          <c:tx>
            <c:v>Casual Motor 2017</c:v>
          </c:tx>
          <c:invertIfNegative val="0"/>
          <c:val>
            <c:numRef>
              <c:f>'[3]PERBANDINGAN 2015-2016'!$I$53:$I$64</c:f>
              <c:numCache>
                <c:formatCode>General</c:formatCode>
                <c:ptCount val="12"/>
                <c:pt idx="0">
                  <c:v>89029000</c:v>
                </c:pt>
                <c:pt idx="1">
                  <c:v>86003000</c:v>
                </c:pt>
                <c:pt idx="2">
                  <c:v>99622000</c:v>
                </c:pt>
                <c:pt idx="3">
                  <c:v>78840000</c:v>
                </c:pt>
                <c:pt idx="4">
                  <c:v>89586000</c:v>
                </c:pt>
                <c:pt idx="5">
                  <c:v>75387000</c:v>
                </c:pt>
                <c:pt idx="6">
                  <c:v>102076000</c:v>
                </c:pt>
                <c:pt idx="7">
                  <c:v>95898000</c:v>
                </c:pt>
                <c:pt idx="8">
                  <c:v>92971000</c:v>
                </c:pt>
                <c:pt idx="9">
                  <c:v>107591000</c:v>
                </c:pt>
                <c:pt idx="10">
                  <c:v>97454000</c:v>
                </c:pt>
                <c:pt idx="11">
                  <c:v>85876000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B4-400D-8DAE-99271DF9E886}"/>
            </c:ext>
          </c:extLst>
        </c:ser>
        <c:ser>
          <c:idx val="7"/>
          <c:order val="7"/>
          <c:invertIfNegative val="0"/>
          <c:val>
            <c:numRef>
              <c:f>'[3]PERBANDINGAN 2015-2016'!$J$53:$J$64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B4-400D-8DAE-99271DF9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437024"/>
        <c:axId val="-1651436480"/>
      </c:barChart>
      <c:catAx>
        <c:axId val="-16514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651436480"/>
        <c:crosses val="autoZero"/>
        <c:auto val="1"/>
        <c:lblAlgn val="ctr"/>
        <c:lblOffset val="100"/>
        <c:noMultiLvlLbl val="0"/>
      </c:catAx>
      <c:valAx>
        <c:axId val="-16514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5143702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A-4C68-96E6-8FD6D13D59F4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A-4C68-96E6-8FD6D13D59F4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A-4C68-96E6-8FD6D13D59F4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A-4C68-96E6-8FD6D13D59F4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A-4C68-96E6-8FD6D13D59F4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A-4C68-96E6-8FD6D13D59F4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A-4C68-96E6-8FD6D13D59F4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A-4C68-96E6-8FD6D13D5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04368"/>
        <c:axId val="-2004905456"/>
      </c:barChart>
      <c:catAx>
        <c:axId val="-200490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05456"/>
        <c:crosses val="autoZero"/>
        <c:auto val="1"/>
        <c:lblAlgn val="ctr"/>
        <c:lblOffset val="100"/>
        <c:noMultiLvlLbl val="0"/>
      </c:catAx>
      <c:valAx>
        <c:axId val="-200490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043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2016</c:v>
          </c:tx>
          <c:invertIfNegative val="0"/>
          <c:val>
            <c:numRef>
              <c:f>'[3]PERBANDINGAN 2015-2016'!$C$53:$C$64</c:f>
              <c:numCache>
                <c:formatCode>General</c:formatCode>
                <c:ptCount val="12"/>
                <c:pt idx="0">
                  <c:v>320271000</c:v>
                </c:pt>
                <c:pt idx="1">
                  <c:v>314995000</c:v>
                </c:pt>
                <c:pt idx="2">
                  <c:v>325054000</c:v>
                </c:pt>
                <c:pt idx="3">
                  <c:v>339261000</c:v>
                </c:pt>
                <c:pt idx="4">
                  <c:v>328820000</c:v>
                </c:pt>
                <c:pt idx="5">
                  <c:v>352543000</c:v>
                </c:pt>
                <c:pt idx="6">
                  <c:v>260349000</c:v>
                </c:pt>
                <c:pt idx="7">
                  <c:v>344482000</c:v>
                </c:pt>
                <c:pt idx="8">
                  <c:v>316181000</c:v>
                </c:pt>
                <c:pt idx="9">
                  <c:v>326463000</c:v>
                </c:pt>
                <c:pt idx="10">
                  <c:v>340747000</c:v>
                </c:pt>
                <c:pt idx="11">
                  <c:v>311400000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3-45FE-B2BE-E67D12B879D1}"/>
            </c:ext>
          </c:extLst>
        </c:ser>
        <c:ser>
          <c:idx val="1"/>
          <c:order val="1"/>
          <c:invertIfNegative val="0"/>
          <c:val>
            <c:numRef>
              <c:f>'[3]PERBANDINGAN 2015-2016'!$D$53:$D$64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3-45FE-B2BE-E67D12B879D1}"/>
            </c:ext>
          </c:extLst>
        </c:ser>
        <c:ser>
          <c:idx val="2"/>
          <c:order val="2"/>
          <c:tx>
            <c:v>Casual Motor 2016</c:v>
          </c:tx>
          <c:invertIfNegative val="0"/>
          <c:val>
            <c:numRef>
              <c:f>'[3]PERBANDINGAN 2015-2016'!$E$53:$E$64</c:f>
              <c:numCache>
                <c:formatCode>General</c:formatCode>
                <c:ptCount val="12"/>
                <c:pt idx="0">
                  <c:v>94507000</c:v>
                </c:pt>
                <c:pt idx="1">
                  <c:v>91488000</c:v>
                </c:pt>
                <c:pt idx="2">
                  <c:v>96392000</c:v>
                </c:pt>
                <c:pt idx="3">
                  <c:v>98763000</c:v>
                </c:pt>
                <c:pt idx="4">
                  <c:v>97473000</c:v>
                </c:pt>
                <c:pt idx="5">
                  <c:v>106579000</c:v>
                </c:pt>
                <c:pt idx="6">
                  <c:v>68437000</c:v>
                </c:pt>
                <c:pt idx="7">
                  <c:v>101450000</c:v>
                </c:pt>
                <c:pt idx="8">
                  <c:v>99629000</c:v>
                </c:pt>
                <c:pt idx="9">
                  <c:v>101002000</c:v>
                </c:pt>
                <c:pt idx="10">
                  <c:v>95618000</c:v>
                </c:pt>
                <c:pt idx="11">
                  <c:v>85475000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3-45FE-B2BE-E67D12B879D1}"/>
            </c:ext>
          </c:extLst>
        </c:ser>
        <c:ser>
          <c:idx val="3"/>
          <c:order val="3"/>
          <c:invertIfNegative val="0"/>
          <c:val>
            <c:numRef>
              <c:f>'[3]PERBANDINGAN 2015-2016'!$F$53:$F$64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43-45FE-B2BE-E67D12B879D1}"/>
            </c:ext>
          </c:extLst>
        </c:ser>
        <c:ser>
          <c:idx val="4"/>
          <c:order val="4"/>
          <c:tx>
            <c:v>Casual Mobil 2017</c:v>
          </c:tx>
          <c:invertIfNegative val="0"/>
          <c:val>
            <c:numRef>
              <c:f>'[3]PERBANDINGAN 2015-2016'!$G$53:$G$64</c:f>
              <c:numCache>
                <c:formatCode>General</c:formatCode>
                <c:ptCount val="12"/>
                <c:pt idx="0">
                  <c:v>337763000</c:v>
                </c:pt>
                <c:pt idx="1">
                  <c:v>323981000</c:v>
                </c:pt>
                <c:pt idx="2">
                  <c:v>363243000</c:v>
                </c:pt>
                <c:pt idx="3">
                  <c:v>283903000</c:v>
                </c:pt>
                <c:pt idx="4">
                  <c:v>335267000</c:v>
                </c:pt>
                <c:pt idx="5">
                  <c:v>276255000</c:v>
                </c:pt>
                <c:pt idx="6">
                  <c:v>360814000</c:v>
                </c:pt>
                <c:pt idx="7">
                  <c:v>394068000</c:v>
                </c:pt>
                <c:pt idx="8">
                  <c:v>348771000</c:v>
                </c:pt>
                <c:pt idx="9">
                  <c:v>395610000</c:v>
                </c:pt>
                <c:pt idx="10">
                  <c:v>395142000</c:v>
                </c:pt>
                <c:pt idx="11">
                  <c:v>349678000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43-45FE-B2BE-E67D12B879D1}"/>
            </c:ext>
          </c:extLst>
        </c:ser>
        <c:ser>
          <c:idx val="5"/>
          <c:order val="5"/>
          <c:invertIfNegative val="0"/>
          <c:val>
            <c:numRef>
              <c:f>'[3]PERBANDINGAN 2015-2016'!$H$53:$H$64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43-45FE-B2BE-E67D12B879D1}"/>
            </c:ext>
          </c:extLst>
        </c:ser>
        <c:ser>
          <c:idx val="6"/>
          <c:order val="6"/>
          <c:tx>
            <c:v>Casual Motor 2017</c:v>
          </c:tx>
          <c:invertIfNegative val="0"/>
          <c:val>
            <c:numRef>
              <c:f>'[3]PERBANDINGAN 2015-2016'!$I$53:$I$64</c:f>
              <c:numCache>
                <c:formatCode>General</c:formatCode>
                <c:ptCount val="12"/>
                <c:pt idx="0">
                  <c:v>89029000</c:v>
                </c:pt>
                <c:pt idx="1">
                  <c:v>86003000</c:v>
                </c:pt>
                <c:pt idx="2">
                  <c:v>99622000</c:v>
                </c:pt>
                <c:pt idx="3">
                  <c:v>78840000</c:v>
                </c:pt>
                <c:pt idx="4">
                  <c:v>89586000</c:v>
                </c:pt>
                <c:pt idx="5">
                  <c:v>75387000</c:v>
                </c:pt>
                <c:pt idx="6">
                  <c:v>102076000</c:v>
                </c:pt>
                <c:pt idx="7">
                  <c:v>95898000</c:v>
                </c:pt>
                <c:pt idx="8">
                  <c:v>92971000</c:v>
                </c:pt>
                <c:pt idx="9">
                  <c:v>107591000</c:v>
                </c:pt>
                <c:pt idx="10">
                  <c:v>97454000</c:v>
                </c:pt>
                <c:pt idx="11">
                  <c:v>85876000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3-45FE-B2BE-E67D12B879D1}"/>
            </c:ext>
          </c:extLst>
        </c:ser>
        <c:ser>
          <c:idx val="7"/>
          <c:order val="7"/>
          <c:invertIfNegative val="0"/>
          <c:val>
            <c:numRef>
              <c:f>'[3]PERBANDINGAN 2015-2016'!$J$53:$J$64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3-45FE-B2BE-E67D12B8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437024"/>
        <c:axId val="-1651436480"/>
      </c:barChart>
      <c:catAx>
        <c:axId val="-16514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651436480"/>
        <c:crosses val="autoZero"/>
        <c:auto val="1"/>
        <c:lblAlgn val="ctr"/>
        <c:lblOffset val="100"/>
        <c:noMultiLvlLbl val="0"/>
      </c:catAx>
      <c:valAx>
        <c:axId val="-16514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5143702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8-4486-9B12-C924BE889BDC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8-4486-9B12-C924BE889BDC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8-4486-9B12-C924BE889BDC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8-4486-9B12-C924BE889BDC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68-4486-9B12-C924BE889BDC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8-4486-9B12-C924BE889BDC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68-4486-9B12-C924BE889BDC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68-4486-9B12-C924BE88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04368"/>
        <c:axId val="-2004905456"/>
      </c:barChart>
      <c:catAx>
        <c:axId val="-200490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05456"/>
        <c:crosses val="autoZero"/>
        <c:auto val="1"/>
        <c:lblAlgn val="ctr"/>
        <c:lblOffset val="100"/>
        <c:noMultiLvlLbl val="0"/>
      </c:catAx>
      <c:valAx>
        <c:axId val="-200490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043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1FC-BDA3-89DCEBFFBA3B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D-41FC-BDA3-89DCEBFFBA3B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D-41FC-BDA3-89DCEBFFBA3B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D-41FC-BDA3-89DCEBFFBA3B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D-41FC-BDA3-89DCEBFFBA3B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ED-41FC-BDA3-89DCEBFFBA3B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ED-41FC-BDA3-89DCEBFFBA3B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ED-41FC-BDA3-89DCEBFF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546432"/>
        <c:axId val="-40549696"/>
      </c:barChart>
      <c:catAx>
        <c:axId val="-405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40549696"/>
        <c:crosses val="autoZero"/>
        <c:auto val="1"/>
        <c:lblAlgn val="ctr"/>
        <c:lblOffset val="100"/>
        <c:noMultiLvlLbl val="0"/>
      </c:catAx>
      <c:valAx>
        <c:axId val="-405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05464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A00-9F2E-270AF09D6D7C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D-4A00-9F2E-270AF09D6D7C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D-4A00-9F2E-270AF09D6D7C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D-4A00-9F2E-270AF09D6D7C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D-4A00-9F2E-270AF09D6D7C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D-4A00-9F2E-270AF09D6D7C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D-4A00-9F2E-270AF09D6D7C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AD-4A00-9F2E-270AF09D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547520"/>
        <c:axId val="-40550240"/>
      </c:barChart>
      <c:catAx>
        <c:axId val="-405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40550240"/>
        <c:crosses val="autoZero"/>
        <c:auto val="1"/>
        <c:lblAlgn val="ctr"/>
        <c:lblOffset val="100"/>
        <c:noMultiLvlLbl val="0"/>
      </c:catAx>
      <c:valAx>
        <c:axId val="-405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054752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2016</c:v>
          </c:tx>
          <c:invertIfNegative val="0"/>
          <c:val>
            <c:numRef>
              <c:f>'[3]PERBANDINGAN 2015-2016'!$C$53:$C$64</c:f>
              <c:numCache>
                <c:formatCode>General</c:formatCode>
                <c:ptCount val="12"/>
                <c:pt idx="0">
                  <c:v>320271000</c:v>
                </c:pt>
                <c:pt idx="1">
                  <c:v>314995000</c:v>
                </c:pt>
                <c:pt idx="2">
                  <c:v>325054000</c:v>
                </c:pt>
                <c:pt idx="3">
                  <c:v>339261000</c:v>
                </c:pt>
                <c:pt idx="4">
                  <c:v>328820000</c:v>
                </c:pt>
                <c:pt idx="5">
                  <c:v>352543000</c:v>
                </c:pt>
                <c:pt idx="6">
                  <c:v>260349000</c:v>
                </c:pt>
                <c:pt idx="7">
                  <c:v>344482000</c:v>
                </c:pt>
                <c:pt idx="8">
                  <c:v>316181000</c:v>
                </c:pt>
                <c:pt idx="9">
                  <c:v>326463000</c:v>
                </c:pt>
                <c:pt idx="10">
                  <c:v>340747000</c:v>
                </c:pt>
                <c:pt idx="11">
                  <c:v>311400000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7-4ECA-BA4F-D241FFBBEA38}"/>
            </c:ext>
          </c:extLst>
        </c:ser>
        <c:ser>
          <c:idx val="1"/>
          <c:order val="1"/>
          <c:invertIfNegative val="0"/>
          <c:val>
            <c:numRef>
              <c:f>'[3]PERBANDINGAN 2015-2016'!$D$53:$D$64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7-4ECA-BA4F-D241FFBBEA38}"/>
            </c:ext>
          </c:extLst>
        </c:ser>
        <c:ser>
          <c:idx val="2"/>
          <c:order val="2"/>
          <c:tx>
            <c:v>Casual Motor 2016</c:v>
          </c:tx>
          <c:invertIfNegative val="0"/>
          <c:val>
            <c:numRef>
              <c:f>'[3]PERBANDINGAN 2015-2016'!$E$53:$E$64</c:f>
              <c:numCache>
                <c:formatCode>General</c:formatCode>
                <c:ptCount val="12"/>
                <c:pt idx="0">
                  <c:v>94507000</c:v>
                </c:pt>
                <c:pt idx="1">
                  <c:v>91488000</c:v>
                </c:pt>
                <c:pt idx="2">
                  <c:v>96392000</c:v>
                </c:pt>
                <c:pt idx="3">
                  <c:v>98763000</c:v>
                </c:pt>
                <c:pt idx="4">
                  <c:v>97473000</c:v>
                </c:pt>
                <c:pt idx="5">
                  <c:v>106579000</c:v>
                </c:pt>
                <c:pt idx="6">
                  <c:v>68437000</c:v>
                </c:pt>
                <c:pt idx="7">
                  <c:v>101450000</c:v>
                </c:pt>
                <c:pt idx="8">
                  <c:v>99629000</c:v>
                </c:pt>
                <c:pt idx="9">
                  <c:v>101002000</c:v>
                </c:pt>
                <c:pt idx="10">
                  <c:v>95618000</c:v>
                </c:pt>
                <c:pt idx="11">
                  <c:v>85475000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7-4ECA-BA4F-D241FFBBEA38}"/>
            </c:ext>
          </c:extLst>
        </c:ser>
        <c:ser>
          <c:idx val="3"/>
          <c:order val="3"/>
          <c:invertIfNegative val="0"/>
          <c:val>
            <c:numRef>
              <c:f>'[3]PERBANDINGAN 2015-2016'!$F$53:$F$64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7-4ECA-BA4F-D241FFBBEA38}"/>
            </c:ext>
          </c:extLst>
        </c:ser>
        <c:ser>
          <c:idx val="4"/>
          <c:order val="4"/>
          <c:tx>
            <c:v>Casual Mobil 2017</c:v>
          </c:tx>
          <c:invertIfNegative val="0"/>
          <c:val>
            <c:numRef>
              <c:f>'[3]PERBANDINGAN 2015-2016'!$G$53:$G$64</c:f>
              <c:numCache>
                <c:formatCode>General</c:formatCode>
                <c:ptCount val="12"/>
                <c:pt idx="0">
                  <c:v>337763000</c:v>
                </c:pt>
                <c:pt idx="1">
                  <c:v>323981000</c:v>
                </c:pt>
                <c:pt idx="2">
                  <c:v>363243000</c:v>
                </c:pt>
                <c:pt idx="3">
                  <c:v>283903000</c:v>
                </c:pt>
                <c:pt idx="4">
                  <c:v>335267000</c:v>
                </c:pt>
                <c:pt idx="5">
                  <c:v>276255000</c:v>
                </c:pt>
                <c:pt idx="6">
                  <c:v>360814000</c:v>
                </c:pt>
                <c:pt idx="7">
                  <c:v>394068000</c:v>
                </c:pt>
                <c:pt idx="8">
                  <c:v>348771000</c:v>
                </c:pt>
                <c:pt idx="9">
                  <c:v>395610000</c:v>
                </c:pt>
                <c:pt idx="10">
                  <c:v>395142000</c:v>
                </c:pt>
                <c:pt idx="11">
                  <c:v>349678000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7-4ECA-BA4F-D241FFBBEA38}"/>
            </c:ext>
          </c:extLst>
        </c:ser>
        <c:ser>
          <c:idx val="5"/>
          <c:order val="5"/>
          <c:invertIfNegative val="0"/>
          <c:val>
            <c:numRef>
              <c:f>'[3]PERBANDINGAN 2015-2016'!$H$53:$H$64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7-4ECA-BA4F-D241FFBBEA38}"/>
            </c:ext>
          </c:extLst>
        </c:ser>
        <c:ser>
          <c:idx val="6"/>
          <c:order val="6"/>
          <c:tx>
            <c:v>Casual Motor 2017</c:v>
          </c:tx>
          <c:invertIfNegative val="0"/>
          <c:val>
            <c:numRef>
              <c:f>'[3]PERBANDINGAN 2015-2016'!$I$53:$I$64</c:f>
              <c:numCache>
                <c:formatCode>General</c:formatCode>
                <c:ptCount val="12"/>
                <c:pt idx="0">
                  <c:v>89029000</c:v>
                </c:pt>
                <c:pt idx="1">
                  <c:v>86003000</c:v>
                </c:pt>
                <c:pt idx="2">
                  <c:v>99622000</c:v>
                </c:pt>
                <c:pt idx="3">
                  <c:v>78840000</c:v>
                </c:pt>
                <c:pt idx="4">
                  <c:v>89586000</c:v>
                </c:pt>
                <c:pt idx="5">
                  <c:v>75387000</c:v>
                </c:pt>
                <c:pt idx="6">
                  <c:v>102076000</c:v>
                </c:pt>
                <c:pt idx="7">
                  <c:v>95898000</c:v>
                </c:pt>
                <c:pt idx="8">
                  <c:v>92971000</c:v>
                </c:pt>
                <c:pt idx="9">
                  <c:v>107591000</c:v>
                </c:pt>
                <c:pt idx="10">
                  <c:v>97454000</c:v>
                </c:pt>
                <c:pt idx="11">
                  <c:v>85876000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7-4ECA-BA4F-D241FFBBEA38}"/>
            </c:ext>
          </c:extLst>
        </c:ser>
        <c:ser>
          <c:idx val="7"/>
          <c:order val="7"/>
          <c:invertIfNegative val="0"/>
          <c:val>
            <c:numRef>
              <c:f>'[3]PERBANDINGAN 2015-2016'!$J$53:$J$64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27-4ECA-BA4F-D241FFBB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551872"/>
        <c:axId val="-40551328"/>
      </c:barChart>
      <c:catAx>
        <c:axId val="-405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40551328"/>
        <c:crosses val="autoZero"/>
        <c:auto val="1"/>
        <c:lblAlgn val="ctr"/>
        <c:lblOffset val="100"/>
        <c:noMultiLvlLbl val="0"/>
      </c:catAx>
      <c:valAx>
        <c:axId val="-405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055187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Mobil 2016</c:v>
          </c:tx>
          <c:invertIfNegative val="0"/>
          <c:val>
            <c:numRef>
              <c:f>'[3]PERBANDINGAN 2015-2016'!$C$9:$C$20</c:f>
              <c:numCache>
                <c:formatCode>General</c:formatCode>
                <c:ptCount val="12"/>
                <c:pt idx="0">
                  <c:v>14007</c:v>
                </c:pt>
                <c:pt idx="1">
                  <c:v>14336</c:v>
                </c:pt>
                <c:pt idx="2">
                  <c:v>15270</c:v>
                </c:pt>
                <c:pt idx="3">
                  <c:v>15569</c:v>
                </c:pt>
                <c:pt idx="4">
                  <c:v>15297</c:v>
                </c:pt>
                <c:pt idx="5">
                  <c:v>16502</c:v>
                </c:pt>
                <c:pt idx="6">
                  <c:v>11910</c:v>
                </c:pt>
                <c:pt idx="7">
                  <c:v>16533</c:v>
                </c:pt>
                <c:pt idx="8">
                  <c:v>15598</c:v>
                </c:pt>
                <c:pt idx="9">
                  <c:v>15571</c:v>
                </c:pt>
                <c:pt idx="10">
                  <c:v>16242</c:v>
                </c:pt>
                <c:pt idx="11">
                  <c:v>13981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0-41FC-A46E-D1D04ADA6775}"/>
            </c:ext>
          </c:extLst>
        </c:ser>
        <c:ser>
          <c:idx val="1"/>
          <c:order val="1"/>
          <c:tx>
            <c:v>Casual Mobil 2016</c:v>
          </c:tx>
          <c:invertIfNegative val="0"/>
          <c:val>
            <c:numRef>
              <c:f>'[3]PERBANDINGAN 2015-2016'!$D$9:$D$20</c:f>
              <c:numCache>
                <c:formatCode>General</c:formatCode>
                <c:ptCount val="12"/>
                <c:pt idx="0">
                  <c:v>20005</c:v>
                </c:pt>
                <c:pt idx="1">
                  <c:v>19567</c:v>
                </c:pt>
                <c:pt idx="2">
                  <c:v>20479</c:v>
                </c:pt>
                <c:pt idx="3">
                  <c:v>21352</c:v>
                </c:pt>
                <c:pt idx="4">
                  <c:v>20541</c:v>
                </c:pt>
                <c:pt idx="5">
                  <c:v>22641</c:v>
                </c:pt>
                <c:pt idx="6">
                  <c:v>15689</c:v>
                </c:pt>
                <c:pt idx="7">
                  <c:v>21239</c:v>
                </c:pt>
                <c:pt idx="8">
                  <c:v>20410</c:v>
                </c:pt>
                <c:pt idx="9">
                  <c:v>21151</c:v>
                </c:pt>
                <c:pt idx="10">
                  <c:v>21607</c:v>
                </c:pt>
                <c:pt idx="11">
                  <c:v>20057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0-41FC-A46E-D1D04ADA6775}"/>
            </c:ext>
          </c:extLst>
        </c:ser>
        <c:ser>
          <c:idx val="2"/>
          <c:order val="2"/>
          <c:tx>
            <c:v>Pass Motor 2016</c:v>
          </c:tx>
          <c:invertIfNegative val="0"/>
          <c:val>
            <c:numRef>
              <c:f>'[3]PERBANDINGAN 2015-2016'!$E$9:$E$20</c:f>
              <c:numCache>
                <c:formatCode>General</c:formatCode>
                <c:ptCount val="12"/>
                <c:pt idx="0">
                  <c:v>16236</c:v>
                </c:pt>
                <c:pt idx="1">
                  <c:v>15702</c:v>
                </c:pt>
                <c:pt idx="2">
                  <c:v>16883</c:v>
                </c:pt>
                <c:pt idx="3">
                  <c:v>16443</c:v>
                </c:pt>
                <c:pt idx="4">
                  <c:v>15732</c:v>
                </c:pt>
                <c:pt idx="5">
                  <c:v>16642</c:v>
                </c:pt>
                <c:pt idx="6">
                  <c:v>12947</c:v>
                </c:pt>
                <c:pt idx="7">
                  <c:v>16948</c:v>
                </c:pt>
                <c:pt idx="8">
                  <c:v>16187</c:v>
                </c:pt>
                <c:pt idx="9">
                  <c:v>16411</c:v>
                </c:pt>
                <c:pt idx="10">
                  <c:v>16981</c:v>
                </c:pt>
                <c:pt idx="11">
                  <c:v>15609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0-41FC-A46E-D1D04ADA6775}"/>
            </c:ext>
          </c:extLst>
        </c:ser>
        <c:ser>
          <c:idx val="3"/>
          <c:order val="3"/>
          <c:tx>
            <c:v>Casual Motor 2016</c:v>
          </c:tx>
          <c:invertIfNegative val="0"/>
          <c:val>
            <c:numRef>
              <c:f>'[3]PERBANDINGAN 2015-2016'!$F$9:$F$20</c:f>
              <c:numCache>
                <c:formatCode>General</c:formatCode>
                <c:ptCount val="12"/>
                <c:pt idx="0">
                  <c:v>13708</c:v>
                </c:pt>
                <c:pt idx="1">
                  <c:v>13588</c:v>
                </c:pt>
                <c:pt idx="2">
                  <c:v>14514</c:v>
                </c:pt>
                <c:pt idx="3">
                  <c:v>15110</c:v>
                </c:pt>
                <c:pt idx="4">
                  <c:v>14377</c:v>
                </c:pt>
                <c:pt idx="5">
                  <c:v>15749</c:v>
                </c:pt>
                <c:pt idx="6">
                  <c:v>10227</c:v>
                </c:pt>
                <c:pt idx="7">
                  <c:v>15171</c:v>
                </c:pt>
                <c:pt idx="8">
                  <c:v>14702</c:v>
                </c:pt>
                <c:pt idx="9">
                  <c:v>15066</c:v>
                </c:pt>
                <c:pt idx="10">
                  <c:v>15116</c:v>
                </c:pt>
                <c:pt idx="11">
                  <c:v>13719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0-41FC-A46E-D1D04ADA6775}"/>
            </c:ext>
          </c:extLst>
        </c:ser>
        <c:ser>
          <c:idx val="4"/>
          <c:order val="4"/>
          <c:tx>
            <c:v>Pass Mobil 2017</c:v>
          </c:tx>
          <c:invertIfNegative val="0"/>
          <c:val>
            <c:numRef>
              <c:f>'[3]PERBANDINGAN 2015-2016'!$G$9:$G$20</c:f>
              <c:numCache>
                <c:formatCode>General</c:formatCode>
                <c:ptCount val="12"/>
                <c:pt idx="0">
                  <c:v>14677</c:v>
                </c:pt>
                <c:pt idx="1">
                  <c:v>14485</c:v>
                </c:pt>
                <c:pt idx="2">
                  <c:v>15788</c:v>
                </c:pt>
                <c:pt idx="3">
                  <c:v>12890</c:v>
                </c:pt>
                <c:pt idx="4">
                  <c:v>14894</c:v>
                </c:pt>
                <c:pt idx="5">
                  <c:v>12177</c:v>
                </c:pt>
                <c:pt idx="6">
                  <c:v>15270</c:v>
                </c:pt>
                <c:pt idx="7">
                  <c:v>14941</c:v>
                </c:pt>
                <c:pt idx="8">
                  <c:v>13427</c:v>
                </c:pt>
                <c:pt idx="9">
                  <c:v>15874</c:v>
                </c:pt>
                <c:pt idx="10">
                  <c:v>16222</c:v>
                </c:pt>
                <c:pt idx="11">
                  <c:v>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0-41FC-A46E-D1D04ADA6775}"/>
            </c:ext>
          </c:extLst>
        </c:ser>
        <c:ser>
          <c:idx val="5"/>
          <c:order val="5"/>
          <c:tx>
            <c:v>Casual Mobil 2017</c:v>
          </c:tx>
          <c:invertIfNegative val="0"/>
          <c:val>
            <c:numRef>
              <c:f>'[3]PERBANDINGAN 2015-2016'!$H$9:$H$20</c:f>
              <c:numCache>
                <c:formatCode>General</c:formatCode>
                <c:ptCount val="12"/>
                <c:pt idx="0">
                  <c:v>21095</c:v>
                </c:pt>
                <c:pt idx="1">
                  <c:v>20511</c:v>
                </c:pt>
                <c:pt idx="2">
                  <c:v>22047</c:v>
                </c:pt>
                <c:pt idx="3">
                  <c:v>19213</c:v>
                </c:pt>
                <c:pt idx="4">
                  <c:v>21190</c:v>
                </c:pt>
                <c:pt idx="5">
                  <c:v>17678</c:v>
                </c:pt>
                <c:pt idx="6">
                  <c:v>22753</c:v>
                </c:pt>
                <c:pt idx="7">
                  <c:v>25552</c:v>
                </c:pt>
                <c:pt idx="8">
                  <c:v>23018</c:v>
                </c:pt>
                <c:pt idx="9">
                  <c:v>25260</c:v>
                </c:pt>
                <c:pt idx="10">
                  <c:v>27015</c:v>
                </c:pt>
                <c:pt idx="11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0-41FC-A46E-D1D04ADA6775}"/>
            </c:ext>
          </c:extLst>
        </c:ser>
        <c:ser>
          <c:idx val="6"/>
          <c:order val="6"/>
          <c:tx>
            <c:v>Pass Motor 2017</c:v>
          </c:tx>
          <c:invertIfNegative val="0"/>
          <c:val>
            <c:numRef>
              <c:f>'[3]PERBANDINGAN 2015-2016'!$I$9:$I$20</c:f>
              <c:numCache>
                <c:formatCode>General</c:formatCode>
                <c:ptCount val="12"/>
                <c:pt idx="0">
                  <c:v>16079</c:v>
                </c:pt>
                <c:pt idx="1">
                  <c:v>14678</c:v>
                </c:pt>
                <c:pt idx="2">
                  <c:v>16355</c:v>
                </c:pt>
                <c:pt idx="3">
                  <c:v>14089</c:v>
                </c:pt>
                <c:pt idx="4">
                  <c:v>15651</c:v>
                </c:pt>
                <c:pt idx="5">
                  <c:v>13126</c:v>
                </c:pt>
                <c:pt idx="6">
                  <c:v>15245</c:v>
                </c:pt>
                <c:pt idx="7">
                  <c:v>15554</c:v>
                </c:pt>
                <c:pt idx="8">
                  <c:v>14264</c:v>
                </c:pt>
                <c:pt idx="9">
                  <c:v>16362</c:v>
                </c:pt>
                <c:pt idx="10">
                  <c:v>15872</c:v>
                </c:pt>
                <c:pt idx="11">
                  <c:v>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0-41FC-A46E-D1D04ADA6775}"/>
            </c:ext>
          </c:extLst>
        </c:ser>
        <c:ser>
          <c:idx val="7"/>
          <c:order val="7"/>
          <c:tx>
            <c:v>Casual Motor 2017</c:v>
          </c:tx>
          <c:invertIfNegative val="0"/>
          <c:val>
            <c:numRef>
              <c:f>'[3]PERBANDINGAN 2015-2016'!$J$9:$J$20</c:f>
              <c:numCache>
                <c:formatCode>General</c:formatCode>
                <c:ptCount val="12"/>
                <c:pt idx="0">
                  <c:v>14212</c:v>
                </c:pt>
                <c:pt idx="1">
                  <c:v>13348</c:v>
                </c:pt>
                <c:pt idx="2">
                  <c:v>15338</c:v>
                </c:pt>
                <c:pt idx="3">
                  <c:v>12795</c:v>
                </c:pt>
                <c:pt idx="4">
                  <c:v>14759</c:v>
                </c:pt>
                <c:pt idx="5">
                  <c:v>12234</c:v>
                </c:pt>
                <c:pt idx="6">
                  <c:v>15395</c:v>
                </c:pt>
                <c:pt idx="7">
                  <c:v>15810</c:v>
                </c:pt>
                <c:pt idx="8">
                  <c:v>14608</c:v>
                </c:pt>
                <c:pt idx="9">
                  <c:v>16352</c:v>
                </c:pt>
                <c:pt idx="10">
                  <c:v>15719</c:v>
                </c:pt>
                <c:pt idx="11">
                  <c:v>13587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0-41FC-A46E-D1D04ADA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524336"/>
        <c:axId val="-2008527056"/>
      </c:barChart>
      <c:catAx>
        <c:axId val="-200852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527056"/>
        <c:crosses val="autoZero"/>
        <c:auto val="1"/>
        <c:lblAlgn val="ctr"/>
        <c:lblOffset val="100"/>
        <c:noMultiLvlLbl val="0"/>
      </c:catAx>
      <c:valAx>
        <c:axId val="-200852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852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4B00-9E8E-1F561C631D11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C-4B00-9E8E-1F561C631D11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C-4B00-9E8E-1F561C631D11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C-4B00-9E8E-1F561C631D11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AC-4B00-9E8E-1F561C631D11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AC-4B00-9E8E-1F561C631D11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AC-4B00-9E8E-1F561C631D11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AC-4B00-9E8E-1F561C63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525968"/>
        <c:axId val="-2008523792"/>
      </c:barChart>
      <c:catAx>
        <c:axId val="-200852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523792"/>
        <c:crosses val="autoZero"/>
        <c:auto val="1"/>
        <c:lblAlgn val="ctr"/>
        <c:lblOffset val="100"/>
        <c:noMultiLvlLbl val="0"/>
      </c:catAx>
      <c:valAx>
        <c:axId val="-200852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85259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2016</c:v>
          </c:tx>
          <c:invertIfNegative val="0"/>
          <c:val>
            <c:numRef>
              <c:f>'[3]PERBANDINGAN 2015-2016'!$C$53:$C$64</c:f>
              <c:numCache>
                <c:formatCode>General</c:formatCode>
                <c:ptCount val="12"/>
                <c:pt idx="0">
                  <c:v>320271000</c:v>
                </c:pt>
                <c:pt idx="1">
                  <c:v>314995000</c:v>
                </c:pt>
                <c:pt idx="2">
                  <c:v>325054000</c:v>
                </c:pt>
                <c:pt idx="3">
                  <c:v>339261000</c:v>
                </c:pt>
                <c:pt idx="4">
                  <c:v>328820000</c:v>
                </c:pt>
                <c:pt idx="5">
                  <c:v>352543000</c:v>
                </c:pt>
                <c:pt idx="6">
                  <c:v>260349000</c:v>
                </c:pt>
                <c:pt idx="7">
                  <c:v>344482000</c:v>
                </c:pt>
                <c:pt idx="8">
                  <c:v>316181000</c:v>
                </c:pt>
                <c:pt idx="9">
                  <c:v>326463000</c:v>
                </c:pt>
                <c:pt idx="10">
                  <c:v>340747000</c:v>
                </c:pt>
                <c:pt idx="11">
                  <c:v>311400000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2-4670-B637-BF6415B1C0A4}"/>
            </c:ext>
          </c:extLst>
        </c:ser>
        <c:ser>
          <c:idx val="1"/>
          <c:order val="1"/>
          <c:invertIfNegative val="0"/>
          <c:val>
            <c:numRef>
              <c:f>'[3]PERBANDINGAN 2015-2016'!$D$53:$D$64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2-4670-B637-BF6415B1C0A4}"/>
            </c:ext>
          </c:extLst>
        </c:ser>
        <c:ser>
          <c:idx val="2"/>
          <c:order val="2"/>
          <c:tx>
            <c:v>Casual Motor 2016</c:v>
          </c:tx>
          <c:invertIfNegative val="0"/>
          <c:val>
            <c:numRef>
              <c:f>'[3]PERBANDINGAN 2015-2016'!$E$53:$E$64</c:f>
              <c:numCache>
                <c:formatCode>General</c:formatCode>
                <c:ptCount val="12"/>
                <c:pt idx="0">
                  <c:v>94507000</c:v>
                </c:pt>
                <c:pt idx="1">
                  <c:v>91488000</c:v>
                </c:pt>
                <c:pt idx="2">
                  <c:v>96392000</c:v>
                </c:pt>
                <c:pt idx="3">
                  <c:v>98763000</c:v>
                </c:pt>
                <c:pt idx="4">
                  <c:v>97473000</c:v>
                </c:pt>
                <c:pt idx="5">
                  <c:v>106579000</c:v>
                </c:pt>
                <c:pt idx="6">
                  <c:v>68437000</c:v>
                </c:pt>
                <c:pt idx="7">
                  <c:v>101450000</c:v>
                </c:pt>
                <c:pt idx="8">
                  <c:v>99629000</c:v>
                </c:pt>
                <c:pt idx="9">
                  <c:v>101002000</c:v>
                </c:pt>
                <c:pt idx="10">
                  <c:v>95618000</c:v>
                </c:pt>
                <c:pt idx="11">
                  <c:v>85475000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2-4670-B637-BF6415B1C0A4}"/>
            </c:ext>
          </c:extLst>
        </c:ser>
        <c:ser>
          <c:idx val="3"/>
          <c:order val="3"/>
          <c:invertIfNegative val="0"/>
          <c:val>
            <c:numRef>
              <c:f>'[3]PERBANDINGAN 2015-2016'!$F$53:$F$64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2-4670-B637-BF6415B1C0A4}"/>
            </c:ext>
          </c:extLst>
        </c:ser>
        <c:ser>
          <c:idx val="4"/>
          <c:order val="4"/>
          <c:tx>
            <c:v>Casual Mobil 2017</c:v>
          </c:tx>
          <c:invertIfNegative val="0"/>
          <c:val>
            <c:numRef>
              <c:f>'[3]PERBANDINGAN 2015-2016'!$G$53:$G$64</c:f>
              <c:numCache>
                <c:formatCode>General</c:formatCode>
                <c:ptCount val="12"/>
                <c:pt idx="0">
                  <c:v>337763000</c:v>
                </c:pt>
                <c:pt idx="1">
                  <c:v>323981000</c:v>
                </c:pt>
                <c:pt idx="2">
                  <c:v>363243000</c:v>
                </c:pt>
                <c:pt idx="3">
                  <c:v>283903000</c:v>
                </c:pt>
                <c:pt idx="4">
                  <c:v>335267000</c:v>
                </c:pt>
                <c:pt idx="5">
                  <c:v>276255000</c:v>
                </c:pt>
                <c:pt idx="6">
                  <c:v>360814000</c:v>
                </c:pt>
                <c:pt idx="7">
                  <c:v>394068000</c:v>
                </c:pt>
                <c:pt idx="8">
                  <c:v>348771000</c:v>
                </c:pt>
                <c:pt idx="9">
                  <c:v>395610000</c:v>
                </c:pt>
                <c:pt idx="10">
                  <c:v>395142000</c:v>
                </c:pt>
                <c:pt idx="11">
                  <c:v>349678000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52-4670-B637-BF6415B1C0A4}"/>
            </c:ext>
          </c:extLst>
        </c:ser>
        <c:ser>
          <c:idx val="5"/>
          <c:order val="5"/>
          <c:invertIfNegative val="0"/>
          <c:val>
            <c:numRef>
              <c:f>'[3]PERBANDINGAN 2015-2016'!$H$53:$H$64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52-4670-B637-BF6415B1C0A4}"/>
            </c:ext>
          </c:extLst>
        </c:ser>
        <c:ser>
          <c:idx val="6"/>
          <c:order val="6"/>
          <c:tx>
            <c:v>Casual Motor 2017</c:v>
          </c:tx>
          <c:invertIfNegative val="0"/>
          <c:val>
            <c:numRef>
              <c:f>'[3]PERBANDINGAN 2015-2016'!$I$53:$I$64</c:f>
              <c:numCache>
                <c:formatCode>General</c:formatCode>
                <c:ptCount val="12"/>
                <c:pt idx="0">
                  <c:v>89029000</c:v>
                </c:pt>
                <c:pt idx="1">
                  <c:v>86003000</c:v>
                </c:pt>
                <c:pt idx="2">
                  <c:v>99622000</c:v>
                </c:pt>
                <c:pt idx="3">
                  <c:v>78840000</c:v>
                </c:pt>
                <c:pt idx="4">
                  <c:v>89586000</c:v>
                </c:pt>
                <c:pt idx="5">
                  <c:v>75387000</c:v>
                </c:pt>
                <c:pt idx="6">
                  <c:v>102076000</c:v>
                </c:pt>
                <c:pt idx="7">
                  <c:v>95898000</c:v>
                </c:pt>
                <c:pt idx="8">
                  <c:v>92971000</c:v>
                </c:pt>
                <c:pt idx="9">
                  <c:v>107591000</c:v>
                </c:pt>
                <c:pt idx="10">
                  <c:v>97454000</c:v>
                </c:pt>
                <c:pt idx="11">
                  <c:v>85876000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52-4670-B637-BF6415B1C0A4}"/>
            </c:ext>
          </c:extLst>
        </c:ser>
        <c:ser>
          <c:idx val="7"/>
          <c:order val="7"/>
          <c:invertIfNegative val="0"/>
          <c:val>
            <c:numRef>
              <c:f>'[3]PERBANDINGAN 2015-2016'!$J$53:$J$64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52-4670-B637-BF6415B1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522704"/>
        <c:axId val="-2008522160"/>
      </c:barChart>
      <c:catAx>
        <c:axId val="-200852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522160"/>
        <c:crosses val="autoZero"/>
        <c:auto val="1"/>
        <c:lblAlgn val="ctr"/>
        <c:lblOffset val="100"/>
        <c:noMultiLvlLbl val="0"/>
      </c:catAx>
      <c:valAx>
        <c:axId val="-200852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85227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Mobil 2016</c:v>
          </c:tx>
          <c:invertIfNegative val="0"/>
          <c:val>
            <c:numRef>
              <c:f>'[3]PERBANDINGAN 2015-2016'!$C$9:$C$20</c:f>
              <c:numCache>
                <c:formatCode>General</c:formatCode>
                <c:ptCount val="12"/>
                <c:pt idx="0">
                  <c:v>14007</c:v>
                </c:pt>
                <c:pt idx="1">
                  <c:v>14336</c:v>
                </c:pt>
                <c:pt idx="2">
                  <c:v>15270</c:v>
                </c:pt>
                <c:pt idx="3">
                  <c:v>15569</c:v>
                </c:pt>
                <c:pt idx="4">
                  <c:v>15297</c:v>
                </c:pt>
                <c:pt idx="5">
                  <c:v>16502</c:v>
                </c:pt>
                <c:pt idx="6">
                  <c:v>11910</c:v>
                </c:pt>
                <c:pt idx="7">
                  <c:v>16533</c:v>
                </c:pt>
                <c:pt idx="8">
                  <c:v>15598</c:v>
                </c:pt>
                <c:pt idx="9">
                  <c:v>15571</c:v>
                </c:pt>
                <c:pt idx="10">
                  <c:v>16242</c:v>
                </c:pt>
                <c:pt idx="11">
                  <c:v>13981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6-4406-A92E-269469CBD5FD}"/>
            </c:ext>
          </c:extLst>
        </c:ser>
        <c:ser>
          <c:idx val="1"/>
          <c:order val="1"/>
          <c:tx>
            <c:v>Casual Mobil 2016</c:v>
          </c:tx>
          <c:invertIfNegative val="0"/>
          <c:val>
            <c:numRef>
              <c:f>'[3]PERBANDINGAN 2015-2016'!$D$9:$D$20</c:f>
              <c:numCache>
                <c:formatCode>General</c:formatCode>
                <c:ptCount val="12"/>
                <c:pt idx="0">
                  <c:v>20005</c:v>
                </c:pt>
                <c:pt idx="1">
                  <c:v>19567</c:v>
                </c:pt>
                <c:pt idx="2">
                  <c:v>20479</c:v>
                </c:pt>
                <c:pt idx="3">
                  <c:v>21352</c:v>
                </c:pt>
                <c:pt idx="4">
                  <c:v>20541</c:v>
                </c:pt>
                <c:pt idx="5">
                  <c:v>22641</c:v>
                </c:pt>
                <c:pt idx="6">
                  <c:v>15689</c:v>
                </c:pt>
                <c:pt idx="7">
                  <c:v>21239</c:v>
                </c:pt>
                <c:pt idx="8">
                  <c:v>20410</c:v>
                </c:pt>
                <c:pt idx="9">
                  <c:v>21151</c:v>
                </c:pt>
                <c:pt idx="10">
                  <c:v>21607</c:v>
                </c:pt>
                <c:pt idx="11">
                  <c:v>20057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6-4406-A92E-269469CBD5FD}"/>
            </c:ext>
          </c:extLst>
        </c:ser>
        <c:ser>
          <c:idx val="2"/>
          <c:order val="2"/>
          <c:tx>
            <c:v>Pass Motor 2016</c:v>
          </c:tx>
          <c:invertIfNegative val="0"/>
          <c:val>
            <c:numRef>
              <c:f>'[3]PERBANDINGAN 2015-2016'!$E$9:$E$20</c:f>
              <c:numCache>
                <c:formatCode>General</c:formatCode>
                <c:ptCount val="12"/>
                <c:pt idx="0">
                  <c:v>16236</c:v>
                </c:pt>
                <c:pt idx="1">
                  <c:v>15702</c:v>
                </c:pt>
                <c:pt idx="2">
                  <c:v>16883</c:v>
                </c:pt>
                <c:pt idx="3">
                  <c:v>16443</c:v>
                </c:pt>
                <c:pt idx="4">
                  <c:v>15732</c:v>
                </c:pt>
                <c:pt idx="5">
                  <c:v>16642</c:v>
                </c:pt>
                <c:pt idx="6">
                  <c:v>12947</c:v>
                </c:pt>
                <c:pt idx="7">
                  <c:v>16948</c:v>
                </c:pt>
                <c:pt idx="8">
                  <c:v>16187</c:v>
                </c:pt>
                <c:pt idx="9">
                  <c:v>16411</c:v>
                </c:pt>
                <c:pt idx="10">
                  <c:v>16981</c:v>
                </c:pt>
                <c:pt idx="11">
                  <c:v>15609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6-4406-A92E-269469CBD5FD}"/>
            </c:ext>
          </c:extLst>
        </c:ser>
        <c:ser>
          <c:idx val="3"/>
          <c:order val="3"/>
          <c:tx>
            <c:v>Casual Motor 2016</c:v>
          </c:tx>
          <c:invertIfNegative val="0"/>
          <c:val>
            <c:numRef>
              <c:f>'[3]PERBANDINGAN 2015-2016'!$F$9:$F$20</c:f>
              <c:numCache>
                <c:formatCode>General</c:formatCode>
                <c:ptCount val="12"/>
                <c:pt idx="0">
                  <c:v>13708</c:v>
                </c:pt>
                <c:pt idx="1">
                  <c:v>13588</c:v>
                </c:pt>
                <c:pt idx="2">
                  <c:v>14514</c:v>
                </c:pt>
                <c:pt idx="3">
                  <c:v>15110</c:v>
                </c:pt>
                <c:pt idx="4">
                  <c:v>14377</c:v>
                </c:pt>
                <c:pt idx="5">
                  <c:v>15749</c:v>
                </c:pt>
                <c:pt idx="6">
                  <c:v>10227</c:v>
                </c:pt>
                <c:pt idx="7">
                  <c:v>15171</c:v>
                </c:pt>
                <c:pt idx="8">
                  <c:v>14702</c:v>
                </c:pt>
                <c:pt idx="9">
                  <c:v>15066</c:v>
                </c:pt>
                <c:pt idx="10">
                  <c:v>15116</c:v>
                </c:pt>
                <c:pt idx="11">
                  <c:v>13719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6-4406-A92E-269469CBD5FD}"/>
            </c:ext>
          </c:extLst>
        </c:ser>
        <c:ser>
          <c:idx val="4"/>
          <c:order val="4"/>
          <c:tx>
            <c:v>Pass Mobil 2017</c:v>
          </c:tx>
          <c:invertIfNegative val="0"/>
          <c:val>
            <c:numRef>
              <c:f>'[3]PERBANDINGAN 2015-2016'!$G$9:$G$20</c:f>
              <c:numCache>
                <c:formatCode>General</c:formatCode>
                <c:ptCount val="12"/>
                <c:pt idx="0">
                  <c:v>14677</c:v>
                </c:pt>
                <c:pt idx="1">
                  <c:v>14485</c:v>
                </c:pt>
                <c:pt idx="2">
                  <c:v>15788</c:v>
                </c:pt>
                <c:pt idx="3">
                  <c:v>12890</c:v>
                </c:pt>
                <c:pt idx="4">
                  <c:v>14894</c:v>
                </c:pt>
                <c:pt idx="5">
                  <c:v>12177</c:v>
                </c:pt>
                <c:pt idx="6">
                  <c:v>15270</c:v>
                </c:pt>
                <c:pt idx="7">
                  <c:v>14941</c:v>
                </c:pt>
                <c:pt idx="8">
                  <c:v>13427</c:v>
                </c:pt>
                <c:pt idx="9">
                  <c:v>15874</c:v>
                </c:pt>
                <c:pt idx="10">
                  <c:v>16222</c:v>
                </c:pt>
                <c:pt idx="11">
                  <c:v>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6-4406-A92E-269469CBD5FD}"/>
            </c:ext>
          </c:extLst>
        </c:ser>
        <c:ser>
          <c:idx val="5"/>
          <c:order val="5"/>
          <c:tx>
            <c:v>Casual Mobil 2017</c:v>
          </c:tx>
          <c:invertIfNegative val="0"/>
          <c:val>
            <c:numRef>
              <c:f>'[3]PERBANDINGAN 2015-2016'!$H$9:$H$20</c:f>
              <c:numCache>
                <c:formatCode>General</c:formatCode>
                <c:ptCount val="12"/>
                <c:pt idx="0">
                  <c:v>21095</c:v>
                </c:pt>
                <c:pt idx="1">
                  <c:v>20511</c:v>
                </c:pt>
                <c:pt idx="2">
                  <c:v>22047</c:v>
                </c:pt>
                <c:pt idx="3">
                  <c:v>19213</c:v>
                </c:pt>
                <c:pt idx="4">
                  <c:v>21190</c:v>
                </c:pt>
                <c:pt idx="5">
                  <c:v>17678</c:v>
                </c:pt>
                <c:pt idx="6">
                  <c:v>22753</c:v>
                </c:pt>
                <c:pt idx="7">
                  <c:v>25552</c:v>
                </c:pt>
                <c:pt idx="8">
                  <c:v>23018</c:v>
                </c:pt>
                <c:pt idx="9">
                  <c:v>25260</c:v>
                </c:pt>
                <c:pt idx="10">
                  <c:v>27015</c:v>
                </c:pt>
                <c:pt idx="11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6-4406-A92E-269469CBD5FD}"/>
            </c:ext>
          </c:extLst>
        </c:ser>
        <c:ser>
          <c:idx val="6"/>
          <c:order val="6"/>
          <c:tx>
            <c:v>Pass Motor 2017</c:v>
          </c:tx>
          <c:invertIfNegative val="0"/>
          <c:val>
            <c:numRef>
              <c:f>'[3]PERBANDINGAN 2015-2016'!$I$9:$I$20</c:f>
              <c:numCache>
                <c:formatCode>General</c:formatCode>
                <c:ptCount val="12"/>
                <c:pt idx="0">
                  <c:v>16079</c:v>
                </c:pt>
                <c:pt idx="1">
                  <c:v>14678</c:v>
                </c:pt>
                <c:pt idx="2">
                  <c:v>16355</c:v>
                </c:pt>
                <c:pt idx="3">
                  <c:v>14089</c:v>
                </c:pt>
                <c:pt idx="4">
                  <c:v>15651</c:v>
                </c:pt>
                <c:pt idx="5">
                  <c:v>13126</c:v>
                </c:pt>
                <c:pt idx="6">
                  <c:v>15245</c:v>
                </c:pt>
                <c:pt idx="7">
                  <c:v>15554</c:v>
                </c:pt>
                <c:pt idx="8">
                  <c:v>14264</c:v>
                </c:pt>
                <c:pt idx="9">
                  <c:v>16362</c:v>
                </c:pt>
                <c:pt idx="10">
                  <c:v>15872</c:v>
                </c:pt>
                <c:pt idx="11">
                  <c:v>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6-4406-A92E-269469CBD5FD}"/>
            </c:ext>
          </c:extLst>
        </c:ser>
        <c:ser>
          <c:idx val="7"/>
          <c:order val="7"/>
          <c:tx>
            <c:v>Casual Motor 2017</c:v>
          </c:tx>
          <c:invertIfNegative val="0"/>
          <c:val>
            <c:numRef>
              <c:f>'[3]PERBANDINGAN 2015-2016'!$J$9:$J$20</c:f>
              <c:numCache>
                <c:formatCode>General</c:formatCode>
                <c:ptCount val="12"/>
                <c:pt idx="0">
                  <c:v>14212</c:v>
                </c:pt>
                <c:pt idx="1">
                  <c:v>13348</c:v>
                </c:pt>
                <c:pt idx="2">
                  <c:v>15338</c:v>
                </c:pt>
                <c:pt idx="3">
                  <c:v>12795</c:v>
                </c:pt>
                <c:pt idx="4">
                  <c:v>14759</c:v>
                </c:pt>
                <c:pt idx="5">
                  <c:v>12234</c:v>
                </c:pt>
                <c:pt idx="6">
                  <c:v>15395</c:v>
                </c:pt>
                <c:pt idx="7">
                  <c:v>15810</c:v>
                </c:pt>
                <c:pt idx="8">
                  <c:v>14608</c:v>
                </c:pt>
                <c:pt idx="9">
                  <c:v>16352</c:v>
                </c:pt>
                <c:pt idx="10">
                  <c:v>15719</c:v>
                </c:pt>
                <c:pt idx="11">
                  <c:v>13587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D6-4406-A92E-269469CB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6779424"/>
        <c:axId val="-1896779968"/>
      </c:barChart>
      <c:catAx>
        <c:axId val="-18967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896779968"/>
        <c:crosses val="autoZero"/>
        <c:auto val="1"/>
        <c:lblAlgn val="ctr"/>
        <c:lblOffset val="100"/>
        <c:noMultiLvlLbl val="0"/>
      </c:catAx>
      <c:valAx>
        <c:axId val="-18967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967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 Mobil 2013</c:v>
          </c:tx>
          <c:invertIfNegative val="0"/>
          <c:val>
            <c:numRef>
              <c:f>'[2]PERBANDINGAN 2013-2014'!$C$53:$C$64</c:f>
              <c:numCache>
                <c:formatCode>General</c:formatCode>
                <c:ptCount val="12"/>
                <c:pt idx="0">
                  <c:v>207338000</c:v>
                </c:pt>
                <c:pt idx="1">
                  <c:v>206541000</c:v>
                </c:pt>
                <c:pt idx="2">
                  <c:v>200671000</c:v>
                </c:pt>
                <c:pt idx="3">
                  <c:v>232538000</c:v>
                </c:pt>
                <c:pt idx="4">
                  <c:v>232558000</c:v>
                </c:pt>
                <c:pt idx="5">
                  <c:v>209800000</c:v>
                </c:pt>
                <c:pt idx="6">
                  <c:v>236129000</c:v>
                </c:pt>
                <c:pt idx="7">
                  <c:v>185751000</c:v>
                </c:pt>
                <c:pt idx="8">
                  <c:v>232343000</c:v>
                </c:pt>
                <c:pt idx="9">
                  <c:v>220678000</c:v>
                </c:pt>
                <c:pt idx="10">
                  <c:v>218956000</c:v>
                </c:pt>
                <c:pt idx="11">
                  <c:v>222722000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5-4D43-90DE-89417CDFE600}"/>
            </c:ext>
          </c:extLst>
        </c:ser>
        <c:ser>
          <c:idx val="1"/>
          <c:order val="1"/>
          <c:invertIfNegative val="0"/>
          <c:val>
            <c:numRef>
              <c:f>'[2]PERBANDINGAN 2013-2014'!$D$53:$D$64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5-4D43-90DE-89417CDFE600}"/>
            </c:ext>
          </c:extLst>
        </c:ser>
        <c:ser>
          <c:idx val="2"/>
          <c:order val="2"/>
          <c:tx>
            <c:v>Casual Motor 2013</c:v>
          </c:tx>
          <c:invertIfNegative val="0"/>
          <c:val>
            <c:numRef>
              <c:f>'[2]PERBANDINGAN 2013-2014'!$E$53:$E$64</c:f>
              <c:numCache>
                <c:formatCode>General</c:formatCode>
                <c:ptCount val="12"/>
                <c:pt idx="0">
                  <c:v>68836000</c:v>
                </c:pt>
                <c:pt idx="1">
                  <c:v>65046000</c:v>
                </c:pt>
                <c:pt idx="2">
                  <c:v>62816000</c:v>
                </c:pt>
                <c:pt idx="3">
                  <c:v>72803000</c:v>
                </c:pt>
                <c:pt idx="4">
                  <c:v>71445000</c:v>
                </c:pt>
                <c:pt idx="5">
                  <c:v>60942000</c:v>
                </c:pt>
                <c:pt idx="6">
                  <c:v>68898000</c:v>
                </c:pt>
                <c:pt idx="7">
                  <c:v>48205000</c:v>
                </c:pt>
                <c:pt idx="8">
                  <c:v>63551000</c:v>
                </c:pt>
                <c:pt idx="9">
                  <c:v>63887000</c:v>
                </c:pt>
                <c:pt idx="10">
                  <c:v>68301000</c:v>
                </c:pt>
                <c:pt idx="11">
                  <c:v>72631000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5-4D43-90DE-89417CDFE600}"/>
            </c:ext>
          </c:extLst>
        </c:ser>
        <c:ser>
          <c:idx val="3"/>
          <c:order val="3"/>
          <c:invertIfNegative val="0"/>
          <c:val>
            <c:numRef>
              <c:f>'[2]PERBANDINGAN 2013-2014'!$F$53:$F$64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5-4D43-90DE-89417CDFE600}"/>
            </c:ext>
          </c:extLst>
        </c:ser>
        <c:ser>
          <c:idx val="4"/>
          <c:order val="4"/>
          <c:tx>
            <c:v>Casual Mobil 2014</c:v>
          </c:tx>
          <c:invertIfNegative val="0"/>
          <c:val>
            <c:numRef>
              <c:f>'[2]PERBANDINGAN 2013-2014'!$G$53:$G$64</c:f>
              <c:numCache>
                <c:formatCode>General</c:formatCode>
                <c:ptCount val="12"/>
                <c:pt idx="0">
                  <c:v>285956000</c:v>
                </c:pt>
                <c:pt idx="1">
                  <c:v>287280000</c:v>
                </c:pt>
                <c:pt idx="2">
                  <c:v>302173000</c:v>
                </c:pt>
                <c:pt idx="3">
                  <c:v>295249000</c:v>
                </c:pt>
                <c:pt idx="4">
                  <c:v>273017000</c:v>
                </c:pt>
                <c:pt idx="5">
                  <c:v>303173000</c:v>
                </c:pt>
                <c:pt idx="6">
                  <c:v>247550000</c:v>
                </c:pt>
                <c:pt idx="7">
                  <c:v>288333000</c:v>
                </c:pt>
                <c:pt idx="8">
                  <c:v>335030000</c:v>
                </c:pt>
                <c:pt idx="9">
                  <c:v>339690000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5-4D43-90DE-89417CDFE600}"/>
            </c:ext>
          </c:extLst>
        </c:ser>
        <c:ser>
          <c:idx val="5"/>
          <c:order val="5"/>
          <c:invertIfNegative val="0"/>
          <c:val>
            <c:numRef>
              <c:f>'[2]PERBANDINGAN 2013-2014'!$H$53:$H$64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5-4D43-90DE-89417CDFE600}"/>
            </c:ext>
          </c:extLst>
        </c:ser>
        <c:ser>
          <c:idx val="6"/>
          <c:order val="6"/>
          <c:tx>
            <c:v>Casual Motor 2014</c:v>
          </c:tx>
          <c:invertIfNegative val="0"/>
          <c:val>
            <c:numRef>
              <c:f>'[2]PERBANDINGAN 2013-2014'!$I$53:$I$64</c:f>
              <c:numCache>
                <c:formatCode>General</c:formatCode>
                <c:ptCount val="12"/>
                <c:pt idx="0">
                  <c:v>76417000</c:v>
                </c:pt>
                <c:pt idx="1">
                  <c:v>77276000</c:v>
                </c:pt>
                <c:pt idx="2">
                  <c:v>91511000</c:v>
                </c:pt>
                <c:pt idx="3">
                  <c:v>95493000</c:v>
                </c:pt>
                <c:pt idx="4">
                  <c:v>84887000</c:v>
                </c:pt>
                <c:pt idx="5">
                  <c:v>98072000</c:v>
                </c:pt>
                <c:pt idx="6">
                  <c:v>82892000</c:v>
                </c:pt>
                <c:pt idx="7">
                  <c:v>98657000</c:v>
                </c:pt>
                <c:pt idx="8">
                  <c:v>116300000</c:v>
                </c:pt>
                <c:pt idx="9">
                  <c:v>116505000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5-4D43-90DE-89417CDFE600}"/>
            </c:ext>
          </c:extLst>
        </c:ser>
        <c:ser>
          <c:idx val="7"/>
          <c:order val="7"/>
          <c:invertIfNegative val="0"/>
          <c:val>
            <c:numRef>
              <c:f>'[2]PERBANDINGAN 2013-2014'!$J$53:$J$64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75-4D43-90DE-89417CDF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6782688"/>
        <c:axId val="-1896778880"/>
      </c:barChart>
      <c:catAx>
        <c:axId val="-18967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896778880"/>
        <c:crosses val="autoZero"/>
        <c:auto val="1"/>
        <c:lblAlgn val="ctr"/>
        <c:lblOffset val="100"/>
        <c:noMultiLvlLbl val="0"/>
      </c:catAx>
      <c:valAx>
        <c:axId val="-18967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967826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199628</xdr:colOff>
      <xdr:row>0</xdr:row>
      <xdr:rowOff>114697</xdr:rowOff>
    </xdr:from>
    <xdr:to>
      <xdr:col>3</xdr:col>
      <xdr:colOff>486172</xdr:colOff>
      <xdr:row>2</xdr:row>
      <xdr:rowOff>114697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9728" y="114697"/>
          <a:ext cx="810419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Deflate">
            <a:avLst>
              <a:gd name="adj" fmla="val 26227"/>
            </a:avLst>
          </a:prstTxWarp>
        </a:bodyPr>
        <a:lstStyle/>
        <a:p>
          <a:pPr algn="ctr" rtl="0"/>
          <a:endParaRPr lang="en-US" sz="2800" u="sng" strike="sngStrike" kern="10" cap="small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latin typeface="Impact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8</xdr:col>
      <xdr:colOff>533400</xdr:colOff>
      <xdr:row>92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61DDD-0E3E-4991-81C1-47CF95C1E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3A534-3900-474F-A482-CC3F45A8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8</xdr:col>
      <xdr:colOff>533400</xdr:colOff>
      <xdr:row>92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28</xdr:row>
      <xdr:rowOff>28575</xdr:rowOff>
    </xdr:from>
    <xdr:to>
      <xdr:col>9</xdr:col>
      <xdr:colOff>495300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8</xdr:col>
      <xdr:colOff>533400</xdr:colOff>
      <xdr:row>92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28</xdr:row>
      <xdr:rowOff>28575</xdr:rowOff>
    </xdr:from>
    <xdr:to>
      <xdr:col>9</xdr:col>
      <xdr:colOff>495300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8</xdr:col>
      <xdr:colOff>533400</xdr:colOff>
      <xdr:row>92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28</xdr:row>
      <xdr:rowOff>28575</xdr:rowOff>
    </xdr:from>
    <xdr:to>
      <xdr:col>9</xdr:col>
      <xdr:colOff>495300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8</xdr:col>
      <xdr:colOff>533400</xdr:colOff>
      <xdr:row>92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28</xdr:row>
      <xdr:rowOff>28575</xdr:rowOff>
    </xdr:from>
    <xdr:to>
      <xdr:col>9</xdr:col>
      <xdr:colOff>495300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8</xdr:col>
      <xdr:colOff>533400</xdr:colOff>
      <xdr:row>92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37457-A18F-4542-90D0-A7B7702F8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66</xdr:row>
      <xdr:rowOff>133350</xdr:rowOff>
    </xdr:from>
    <xdr:to>
      <xdr:col>10</xdr:col>
      <xdr:colOff>0</xdr:colOff>
      <xdr:row>86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5B1C8-AF1B-4288-BF79-96ED0F68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/AppData/Local/Microsoft/Windows/Temporary%20Internet%20Files/Content.Outlook/ZXBB94SL/08.Rekap%20to%20Agus%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File%20Energy/The%20Energy%20khusus/Lapbul/2014/Rekap%20Casual%20Bulanan/10%20Rekap%20to%20okt%2014%20b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File%20Energy/The%20Energy%20khusus/Lapbul/2017/Casual/12.%20Des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nalisa Qty"/>
      <sheetName val="analisa inc"/>
      <sheetName val="PERBANDINGAN 2013-2014"/>
      <sheetName val="Budget Vs Actual"/>
      <sheetName val="Perb Langganan"/>
      <sheetName val="Budget Langganan"/>
      <sheetName val="yiled tiket"/>
      <sheetName val="per pos"/>
      <sheetName val="unit cost"/>
      <sheetName val="total income"/>
      <sheetName val="KALENDER"/>
      <sheetName val="Rekap Qty"/>
      <sheetName val="Rekap Inc"/>
    </sheetNames>
    <sheetDataSet>
      <sheetData sheetId="0" refreshError="1">
        <row r="37">
          <cell r="C37">
            <v>19246</v>
          </cell>
          <cell r="H37">
            <v>288333000</v>
          </cell>
          <cell r="I37">
            <v>98657000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nalisa Qty"/>
      <sheetName val="analisa inc"/>
      <sheetName val="PERBANDINGAN 2013-2014"/>
      <sheetName val="Budget Vs Actual"/>
      <sheetName val="Perb Langganan"/>
      <sheetName val="Sheet2"/>
      <sheetName val="Budget Langganan"/>
      <sheetName val="yiled tiket"/>
      <sheetName val="per pos"/>
      <sheetName val="unit cost"/>
      <sheetName val="total income"/>
      <sheetName val="KALENDER"/>
      <sheetName val="Rekap Qty"/>
      <sheetName val="Rekap Inc"/>
    </sheetNames>
    <sheetDataSet>
      <sheetData sheetId="0" refreshError="1">
        <row r="37">
          <cell r="H37">
            <v>339690000</v>
          </cell>
          <cell r="I37">
            <v>116505000</v>
          </cell>
        </row>
        <row r="38">
          <cell r="H38">
            <v>335030000</v>
          </cell>
          <cell r="I38">
            <v>116300000</v>
          </cell>
        </row>
      </sheetData>
      <sheetData sheetId="1" refreshError="1"/>
      <sheetData sheetId="2" refreshError="1"/>
      <sheetData sheetId="3" refreshError="1">
        <row r="53">
          <cell r="C53">
            <v>207338000</v>
          </cell>
          <cell r="D53">
            <v>0</v>
          </cell>
          <cell r="E53">
            <v>68836000</v>
          </cell>
          <cell r="F53">
            <v>0</v>
          </cell>
          <cell r="G53">
            <v>285956000</v>
          </cell>
          <cell r="H53">
            <v>0</v>
          </cell>
          <cell r="I53">
            <v>76417000</v>
          </cell>
          <cell r="J53">
            <v>0</v>
          </cell>
        </row>
        <row r="54">
          <cell r="C54">
            <v>206541000</v>
          </cell>
          <cell r="D54">
            <v>0</v>
          </cell>
          <cell r="E54">
            <v>65046000</v>
          </cell>
          <cell r="F54">
            <v>0</v>
          </cell>
          <cell r="G54">
            <v>287280000</v>
          </cell>
          <cell r="H54">
            <v>0</v>
          </cell>
          <cell r="I54">
            <v>77276000</v>
          </cell>
          <cell r="J54">
            <v>0</v>
          </cell>
        </row>
        <row r="55">
          <cell r="C55">
            <v>200671000</v>
          </cell>
          <cell r="D55">
            <v>0</v>
          </cell>
          <cell r="E55">
            <v>62816000</v>
          </cell>
          <cell r="F55">
            <v>0</v>
          </cell>
          <cell r="G55">
            <v>302173000</v>
          </cell>
          <cell r="H55">
            <v>0</v>
          </cell>
          <cell r="I55">
            <v>91511000</v>
          </cell>
          <cell r="J55">
            <v>0</v>
          </cell>
        </row>
        <row r="56">
          <cell r="C56">
            <v>232538000</v>
          </cell>
          <cell r="D56">
            <v>0</v>
          </cell>
          <cell r="E56">
            <v>72803000</v>
          </cell>
          <cell r="F56">
            <v>0</v>
          </cell>
          <cell r="G56">
            <v>295249000</v>
          </cell>
          <cell r="H56">
            <v>0</v>
          </cell>
          <cell r="I56">
            <v>95493000</v>
          </cell>
          <cell r="J56">
            <v>0</v>
          </cell>
        </row>
        <row r="57">
          <cell r="C57">
            <v>232558000</v>
          </cell>
          <cell r="D57">
            <v>0</v>
          </cell>
          <cell r="E57">
            <v>71445000</v>
          </cell>
          <cell r="F57">
            <v>0</v>
          </cell>
          <cell r="G57">
            <v>273017000</v>
          </cell>
          <cell r="H57">
            <v>0</v>
          </cell>
          <cell r="I57">
            <v>84887000</v>
          </cell>
          <cell r="J57">
            <v>0</v>
          </cell>
        </row>
        <row r="58">
          <cell r="C58">
            <v>209800000</v>
          </cell>
          <cell r="D58">
            <v>0</v>
          </cell>
          <cell r="E58">
            <v>60942000</v>
          </cell>
          <cell r="F58">
            <v>0</v>
          </cell>
          <cell r="G58">
            <v>303173000</v>
          </cell>
          <cell r="H58">
            <v>0</v>
          </cell>
          <cell r="I58">
            <v>98072000</v>
          </cell>
          <cell r="J58">
            <v>0</v>
          </cell>
        </row>
        <row r="59">
          <cell r="C59">
            <v>236129000</v>
          </cell>
          <cell r="D59">
            <v>0</v>
          </cell>
          <cell r="E59">
            <v>68898000</v>
          </cell>
          <cell r="F59">
            <v>0</v>
          </cell>
          <cell r="G59">
            <v>247550000</v>
          </cell>
          <cell r="H59">
            <v>0</v>
          </cell>
          <cell r="I59">
            <v>82892000</v>
          </cell>
          <cell r="J59">
            <v>0</v>
          </cell>
        </row>
        <row r="60">
          <cell r="C60">
            <v>185751000</v>
          </cell>
          <cell r="D60">
            <v>0</v>
          </cell>
          <cell r="E60">
            <v>48205000</v>
          </cell>
          <cell r="F60">
            <v>0</v>
          </cell>
          <cell r="G60">
            <v>288333000</v>
          </cell>
          <cell r="H60">
            <v>0</v>
          </cell>
          <cell r="I60">
            <v>98657000</v>
          </cell>
          <cell r="J60">
            <v>0</v>
          </cell>
        </row>
        <row r="61">
          <cell r="C61">
            <v>232343000</v>
          </cell>
          <cell r="D61">
            <v>0</v>
          </cell>
          <cell r="E61">
            <v>63551000</v>
          </cell>
          <cell r="F61">
            <v>0</v>
          </cell>
          <cell r="G61">
            <v>335030000</v>
          </cell>
          <cell r="H61">
            <v>0</v>
          </cell>
          <cell r="I61">
            <v>116300000</v>
          </cell>
          <cell r="J61">
            <v>0</v>
          </cell>
        </row>
        <row r="62">
          <cell r="C62">
            <v>220678000</v>
          </cell>
          <cell r="D62">
            <v>0</v>
          </cell>
          <cell r="E62">
            <v>63887000</v>
          </cell>
          <cell r="F62">
            <v>0</v>
          </cell>
          <cell r="G62">
            <v>339690000</v>
          </cell>
          <cell r="H62">
            <v>0</v>
          </cell>
          <cell r="I62">
            <v>116505000</v>
          </cell>
          <cell r="J62">
            <v>0</v>
          </cell>
        </row>
        <row r="63">
          <cell r="C63">
            <v>218956000</v>
          </cell>
          <cell r="D63">
            <v>0</v>
          </cell>
          <cell r="E63">
            <v>68301000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C64">
            <v>222722000</v>
          </cell>
          <cell r="D64">
            <v>0</v>
          </cell>
          <cell r="E64">
            <v>72631000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ofolio"/>
      <sheetName val="Detail"/>
      <sheetName val="Analisa Qty"/>
      <sheetName val="analisa inc"/>
      <sheetName val="PERBANDINGAN 2015-2016"/>
      <sheetName val="Realisasi summary  2017"/>
      <sheetName val="Perbandingan 2016-2017 (KPI)"/>
      <sheetName val="Budget Vs Actual"/>
      <sheetName val="Budget Vs Actual (2)"/>
      <sheetName val="Perb Langganan"/>
      <sheetName val="Perb Langganan (KPI)"/>
      <sheetName val="Budget Langganan"/>
      <sheetName val="Total"/>
      <sheetName val="yiled tiket"/>
      <sheetName val="per pos"/>
      <sheetName val="unit cost"/>
      <sheetName val="total income"/>
      <sheetName val="total income (2)"/>
      <sheetName val="Target Vs Actual"/>
      <sheetName val="KALENDER"/>
      <sheetName val="Sheet3"/>
      <sheetName val="Realisasi target"/>
      <sheetName val="Rekap Qty"/>
      <sheetName val="Rekap Inc"/>
    </sheetNames>
    <sheetDataSet>
      <sheetData sheetId="0"/>
      <sheetData sheetId="1"/>
      <sheetData sheetId="2"/>
      <sheetData sheetId="3"/>
      <sheetData sheetId="4">
        <row r="9">
          <cell r="C9">
            <v>14007</v>
          </cell>
          <cell r="D9">
            <v>20005</v>
          </cell>
          <cell r="E9">
            <v>16236</v>
          </cell>
          <cell r="F9">
            <v>13708</v>
          </cell>
          <cell r="G9">
            <v>14677</v>
          </cell>
          <cell r="H9">
            <v>21095</v>
          </cell>
          <cell r="I9">
            <v>16079</v>
          </cell>
          <cell r="J9">
            <v>14212</v>
          </cell>
        </row>
        <row r="10">
          <cell r="C10">
            <v>14336</v>
          </cell>
          <cell r="D10">
            <v>19567</v>
          </cell>
          <cell r="E10">
            <v>15702</v>
          </cell>
          <cell r="F10">
            <v>13588</v>
          </cell>
          <cell r="G10">
            <v>14485</v>
          </cell>
          <cell r="H10">
            <v>20511</v>
          </cell>
          <cell r="I10">
            <v>14678</v>
          </cell>
          <cell r="J10">
            <v>13348</v>
          </cell>
        </row>
        <row r="11">
          <cell r="C11">
            <v>15270</v>
          </cell>
          <cell r="D11">
            <v>20479</v>
          </cell>
          <cell r="E11">
            <v>16883</v>
          </cell>
          <cell r="F11">
            <v>14514</v>
          </cell>
          <cell r="G11">
            <v>15788</v>
          </cell>
          <cell r="H11">
            <v>22047</v>
          </cell>
          <cell r="I11">
            <v>16355</v>
          </cell>
          <cell r="J11">
            <v>15338</v>
          </cell>
        </row>
        <row r="12">
          <cell r="C12">
            <v>15569</v>
          </cell>
          <cell r="D12">
            <v>21352</v>
          </cell>
          <cell r="E12">
            <v>16443</v>
          </cell>
          <cell r="F12">
            <v>15110</v>
          </cell>
          <cell r="G12">
            <v>12890</v>
          </cell>
          <cell r="H12">
            <v>19213</v>
          </cell>
          <cell r="I12">
            <v>14089</v>
          </cell>
          <cell r="J12">
            <v>12795</v>
          </cell>
        </row>
        <row r="13">
          <cell r="C13">
            <v>15297</v>
          </cell>
          <cell r="D13">
            <v>20541</v>
          </cell>
          <cell r="E13">
            <v>15732</v>
          </cell>
          <cell r="F13">
            <v>14377</v>
          </cell>
          <cell r="G13">
            <v>14894</v>
          </cell>
          <cell r="H13">
            <v>21190</v>
          </cell>
          <cell r="I13">
            <v>15651</v>
          </cell>
          <cell r="J13">
            <v>14759</v>
          </cell>
        </row>
        <row r="14">
          <cell r="C14">
            <v>16502</v>
          </cell>
          <cell r="D14">
            <v>22641</v>
          </cell>
          <cell r="E14">
            <v>16642</v>
          </cell>
          <cell r="F14">
            <v>15749</v>
          </cell>
          <cell r="G14">
            <v>12177</v>
          </cell>
          <cell r="H14">
            <v>17678</v>
          </cell>
          <cell r="I14">
            <v>13126</v>
          </cell>
          <cell r="J14">
            <v>12234</v>
          </cell>
        </row>
        <row r="15">
          <cell r="C15">
            <v>11910</v>
          </cell>
          <cell r="D15">
            <v>15689</v>
          </cell>
          <cell r="E15">
            <v>12947</v>
          </cell>
          <cell r="F15">
            <v>10227</v>
          </cell>
          <cell r="G15">
            <v>15270</v>
          </cell>
          <cell r="H15">
            <v>22753</v>
          </cell>
          <cell r="I15">
            <v>15245</v>
          </cell>
          <cell r="J15">
            <v>15395</v>
          </cell>
        </row>
        <row r="16">
          <cell r="C16">
            <v>16533</v>
          </cell>
          <cell r="D16">
            <v>21239</v>
          </cell>
          <cell r="E16">
            <v>16948</v>
          </cell>
          <cell r="F16">
            <v>15171</v>
          </cell>
          <cell r="G16">
            <v>14941</v>
          </cell>
          <cell r="H16">
            <v>25552</v>
          </cell>
          <cell r="I16">
            <v>15554</v>
          </cell>
          <cell r="J16">
            <v>15810</v>
          </cell>
        </row>
        <row r="17">
          <cell r="C17">
            <v>15598</v>
          </cell>
          <cell r="D17">
            <v>20410</v>
          </cell>
          <cell r="E17">
            <v>16187</v>
          </cell>
          <cell r="F17">
            <v>14702</v>
          </cell>
          <cell r="G17">
            <v>13427</v>
          </cell>
          <cell r="H17">
            <v>23018</v>
          </cell>
          <cell r="I17">
            <v>14264</v>
          </cell>
          <cell r="J17">
            <v>14608</v>
          </cell>
        </row>
        <row r="18">
          <cell r="C18">
            <v>15571</v>
          </cell>
          <cell r="D18">
            <v>21151</v>
          </cell>
          <cell r="E18">
            <v>16411</v>
          </cell>
          <cell r="F18">
            <v>15066</v>
          </cell>
          <cell r="G18">
            <v>15874</v>
          </cell>
          <cell r="H18">
            <v>25260</v>
          </cell>
          <cell r="I18">
            <v>16362</v>
          </cell>
          <cell r="J18">
            <v>16352</v>
          </cell>
        </row>
        <row r="19">
          <cell r="C19">
            <v>16242</v>
          </cell>
          <cell r="D19">
            <v>21607</v>
          </cell>
          <cell r="E19">
            <v>16981</v>
          </cell>
          <cell r="F19">
            <v>15116</v>
          </cell>
          <cell r="G19">
            <v>16222</v>
          </cell>
          <cell r="H19">
            <v>27015</v>
          </cell>
          <cell r="I19">
            <v>15872</v>
          </cell>
          <cell r="J19">
            <v>15719</v>
          </cell>
        </row>
        <row r="20">
          <cell r="C20">
            <v>13981</v>
          </cell>
          <cell r="D20">
            <v>20057</v>
          </cell>
          <cell r="E20">
            <v>15609</v>
          </cell>
          <cell r="F20">
            <v>13719</v>
          </cell>
          <cell r="G20">
            <v>12876</v>
          </cell>
          <cell r="H20">
            <v>23925</v>
          </cell>
          <cell r="I20">
            <v>13414</v>
          </cell>
          <cell r="J20">
            <v>13587</v>
          </cell>
        </row>
        <row r="53">
          <cell r="C53">
            <v>320271000</v>
          </cell>
          <cell r="D53">
            <v>0</v>
          </cell>
          <cell r="E53">
            <v>94507000</v>
          </cell>
          <cell r="F53">
            <v>0</v>
          </cell>
          <cell r="G53">
            <v>337763000</v>
          </cell>
          <cell r="H53">
            <v>0</v>
          </cell>
          <cell r="I53">
            <v>89029000</v>
          </cell>
          <cell r="J53">
            <v>0</v>
          </cell>
        </row>
        <row r="54">
          <cell r="C54">
            <v>314995000</v>
          </cell>
          <cell r="D54">
            <v>0</v>
          </cell>
          <cell r="E54">
            <v>91488000</v>
          </cell>
          <cell r="F54">
            <v>0</v>
          </cell>
          <cell r="G54">
            <v>323981000</v>
          </cell>
          <cell r="H54">
            <v>0</v>
          </cell>
          <cell r="I54">
            <v>86003000</v>
          </cell>
          <cell r="J54">
            <v>0</v>
          </cell>
        </row>
        <row r="55">
          <cell r="C55">
            <v>325054000</v>
          </cell>
          <cell r="D55">
            <v>0</v>
          </cell>
          <cell r="E55">
            <v>96392000</v>
          </cell>
          <cell r="F55">
            <v>0</v>
          </cell>
          <cell r="G55">
            <v>363243000</v>
          </cell>
          <cell r="H55">
            <v>0</v>
          </cell>
          <cell r="I55">
            <v>99622000</v>
          </cell>
          <cell r="J55">
            <v>0</v>
          </cell>
        </row>
        <row r="56">
          <cell r="C56">
            <v>339261000</v>
          </cell>
          <cell r="D56">
            <v>0</v>
          </cell>
          <cell r="E56">
            <v>98763000</v>
          </cell>
          <cell r="F56">
            <v>0</v>
          </cell>
          <cell r="G56">
            <v>283903000</v>
          </cell>
          <cell r="H56">
            <v>0</v>
          </cell>
          <cell r="I56">
            <v>78840000</v>
          </cell>
          <cell r="J56">
            <v>0</v>
          </cell>
        </row>
        <row r="57">
          <cell r="C57">
            <v>328820000</v>
          </cell>
          <cell r="D57">
            <v>0</v>
          </cell>
          <cell r="E57">
            <v>97473000</v>
          </cell>
          <cell r="F57">
            <v>0</v>
          </cell>
          <cell r="G57">
            <v>335267000</v>
          </cell>
          <cell r="H57">
            <v>0</v>
          </cell>
          <cell r="I57">
            <v>89586000</v>
          </cell>
          <cell r="J57">
            <v>0</v>
          </cell>
        </row>
        <row r="58">
          <cell r="C58">
            <v>352543000</v>
          </cell>
          <cell r="D58">
            <v>0</v>
          </cell>
          <cell r="E58">
            <v>106579000</v>
          </cell>
          <cell r="F58">
            <v>0</v>
          </cell>
          <cell r="G58">
            <v>276255000</v>
          </cell>
          <cell r="H58">
            <v>0</v>
          </cell>
          <cell r="I58">
            <v>75387000</v>
          </cell>
          <cell r="J58">
            <v>0</v>
          </cell>
        </row>
        <row r="59">
          <cell r="C59">
            <v>260349000</v>
          </cell>
          <cell r="D59">
            <v>0</v>
          </cell>
          <cell r="E59">
            <v>68437000</v>
          </cell>
          <cell r="F59">
            <v>0</v>
          </cell>
          <cell r="G59">
            <v>360814000</v>
          </cell>
          <cell r="H59">
            <v>0</v>
          </cell>
          <cell r="I59">
            <v>102076000</v>
          </cell>
          <cell r="J59">
            <v>0</v>
          </cell>
        </row>
        <row r="60">
          <cell r="C60">
            <v>344482000</v>
          </cell>
          <cell r="D60">
            <v>0</v>
          </cell>
          <cell r="E60">
            <v>101450000</v>
          </cell>
          <cell r="F60">
            <v>0</v>
          </cell>
          <cell r="G60">
            <v>394068000</v>
          </cell>
          <cell r="H60">
            <v>0</v>
          </cell>
          <cell r="I60">
            <v>95898000</v>
          </cell>
          <cell r="J60">
            <v>0</v>
          </cell>
        </row>
        <row r="61">
          <cell r="C61">
            <v>316181000</v>
          </cell>
          <cell r="D61">
            <v>0</v>
          </cell>
          <cell r="E61">
            <v>99629000</v>
          </cell>
          <cell r="F61">
            <v>0</v>
          </cell>
          <cell r="G61">
            <v>348771000</v>
          </cell>
          <cell r="H61">
            <v>0</v>
          </cell>
          <cell r="I61">
            <v>92971000</v>
          </cell>
          <cell r="J61">
            <v>0</v>
          </cell>
        </row>
        <row r="62">
          <cell r="C62">
            <v>326463000</v>
          </cell>
          <cell r="D62">
            <v>0</v>
          </cell>
          <cell r="E62">
            <v>101002000</v>
          </cell>
          <cell r="F62">
            <v>0</v>
          </cell>
          <cell r="G62">
            <v>395610000</v>
          </cell>
          <cell r="H62">
            <v>0</v>
          </cell>
          <cell r="I62">
            <v>107591000</v>
          </cell>
          <cell r="J62">
            <v>0</v>
          </cell>
        </row>
        <row r="63">
          <cell r="C63">
            <v>340747000</v>
          </cell>
          <cell r="D63">
            <v>0</v>
          </cell>
          <cell r="E63">
            <v>95618000</v>
          </cell>
          <cell r="F63">
            <v>0</v>
          </cell>
          <cell r="G63">
            <v>395142000</v>
          </cell>
          <cell r="H63">
            <v>0</v>
          </cell>
          <cell r="I63">
            <v>97454000</v>
          </cell>
          <cell r="J63">
            <v>0</v>
          </cell>
        </row>
        <row r="64">
          <cell r="C64">
            <v>311400000</v>
          </cell>
          <cell r="D64">
            <v>0</v>
          </cell>
          <cell r="E64">
            <v>85475000</v>
          </cell>
          <cell r="F64">
            <v>0</v>
          </cell>
          <cell r="G64">
            <v>349678000</v>
          </cell>
          <cell r="H64">
            <v>0</v>
          </cell>
          <cell r="I64">
            <v>85876000</v>
          </cell>
          <cell r="J6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"/>
  <sheetViews>
    <sheetView topLeftCell="B1" workbookViewId="0">
      <selection activeCell="J31" sqref="J31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9" style="31" customWidth="1"/>
    <col min="4" max="4" width="11" style="31" customWidth="1"/>
    <col min="5" max="5" width="8.6640625" style="31" customWidth="1"/>
    <col min="6" max="6" width="10.1640625" style="31" customWidth="1"/>
    <col min="7" max="7" width="9.83203125" style="31" customWidth="1"/>
    <col min="8" max="8" width="10.5" style="31" customWidth="1"/>
    <col min="9" max="9" width="13" style="31" customWidth="1"/>
    <col min="10" max="10" width="13.83203125" style="31" customWidth="1"/>
    <col min="11" max="11" width="13.6640625" style="31" customWidth="1"/>
    <col min="12" max="12" width="14.1640625" style="31" customWidth="1"/>
    <col min="13" max="13" width="14.5" style="31" customWidth="1"/>
    <col min="14" max="14" width="13.5" style="31" customWidth="1"/>
    <col min="15" max="16384" width="9.1640625" style="31"/>
  </cols>
  <sheetData>
    <row r="1" spans="1:16" x14ac:dyDescent="0.15">
      <c r="A1" s="31" t="s">
        <v>65</v>
      </c>
    </row>
    <row r="2" spans="1:16" x14ac:dyDescent="0.15">
      <c r="A2" s="31" t="s">
        <v>166</v>
      </c>
    </row>
    <row r="3" spans="1:16" x14ac:dyDescent="0.15">
      <c r="A3" s="31" t="s">
        <v>21</v>
      </c>
      <c r="C3" s="181" t="s">
        <v>165</v>
      </c>
      <c r="D3" s="182"/>
      <c r="E3" s="182"/>
      <c r="F3" s="182"/>
      <c r="G3" s="82"/>
      <c r="H3" s="82"/>
    </row>
    <row r="4" spans="1:16" x14ac:dyDescent="0.15">
      <c r="A4" s="31" t="s">
        <v>22</v>
      </c>
    </row>
    <row r="5" spans="1:16" x14ac:dyDescent="0.15">
      <c r="A5" s="31" t="s">
        <v>68</v>
      </c>
    </row>
    <row r="6" spans="1:16" x14ac:dyDescent="0.15">
      <c r="A6" s="166" t="s">
        <v>110</v>
      </c>
      <c r="B6" s="166"/>
      <c r="C6" s="168" t="s">
        <v>167</v>
      </c>
      <c r="D6" s="169"/>
      <c r="E6" s="169"/>
      <c r="F6" s="170"/>
      <c r="G6" s="171" t="s">
        <v>171</v>
      </c>
      <c r="H6" s="171"/>
      <c r="I6" s="168" t="s">
        <v>168</v>
      </c>
      <c r="J6" s="169"/>
      <c r="K6" s="176" t="s">
        <v>169</v>
      </c>
      <c r="L6" s="177"/>
      <c r="M6" s="178" t="s">
        <v>170</v>
      </c>
      <c r="N6" s="166" t="s">
        <v>6</v>
      </c>
      <c r="O6" s="178" t="s">
        <v>124</v>
      </c>
      <c r="P6" s="178" t="s">
        <v>125</v>
      </c>
    </row>
    <row r="7" spans="1:16" ht="14.5" customHeight="1" x14ac:dyDescent="0.15">
      <c r="A7" s="167"/>
      <c r="B7" s="167"/>
      <c r="C7" s="172" t="s">
        <v>26</v>
      </c>
      <c r="D7" s="172"/>
      <c r="E7" s="172" t="s">
        <v>27</v>
      </c>
      <c r="F7" s="172"/>
      <c r="G7" s="173" t="s">
        <v>1</v>
      </c>
      <c r="H7" s="174" t="s">
        <v>2</v>
      </c>
      <c r="I7" s="173" t="s">
        <v>26</v>
      </c>
      <c r="J7" s="173" t="s">
        <v>27</v>
      </c>
      <c r="K7" s="173" t="s">
        <v>26</v>
      </c>
      <c r="L7" s="173" t="s">
        <v>27</v>
      </c>
      <c r="M7" s="179"/>
      <c r="N7" s="167"/>
      <c r="O7" s="167"/>
      <c r="P7" s="167"/>
    </row>
    <row r="8" spans="1:16" ht="10.75" customHeight="1" x14ac:dyDescent="0.15">
      <c r="A8" s="167"/>
      <c r="B8" s="167"/>
      <c r="C8" s="164" t="s">
        <v>28</v>
      </c>
      <c r="D8" s="164" t="s">
        <v>29</v>
      </c>
      <c r="E8" s="164" t="s">
        <v>28</v>
      </c>
      <c r="F8" s="164" t="s">
        <v>29</v>
      </c>
      <c r="G8" s="167"/>
      <c r="H8" s="175"/>
      <c r="I8" s="180"/>
      <c r="J8" s="180"/>
      <c r="K8" s="167"/>
      <c r="L8" s="167"/>
      <c r="M8" s="179"/>
      <c r="N8" s="167"/>
      <c r="O8" s="167"/>
      <c r="P8" s="167"/>
    </row>
    <row r="9" spans="1:16" x14ac:dyDescent="0.15">
      <c r="A9" s="162">
        <v>1</v>
      </c>
      <c r="B9" s="162">
        <v>2012</v>
      </c>
      <c r="C9" s="157">
        <v>203463</v>
      </c>
      <c r="D9" s="157">
        <v>184082</v>
      </c>
      <c r="E9" s="157">
        <v>178995</v>
      </c>
      <c r="F9" s="157">
        <v>181646</v>
      </c>
      <c r="G9" s="161">
        <f>C9+D9</f>
        <v>387545</v>
      </c>
      <c r="H9" s="161">
        <f>E9+F9</f>
        <v>360641</v>
      </c>
      <c r="I9" s="157">
        <v>1647933500</v>
      </c>
      <c r="J9" s="157">
        <v>579649000</v>
      </c>
      <c r="K9" s="157">
        <v>4156834068</v>
      </c>
      <c r="L9" s="157">
        <v>1346130000</v>
      </c>
      <c r="M9" s="157"/>
      <c r="N9" s="161">
        <f>SUM(I9:M9)</f>
        <v>7730546568</v>
      </c>
      <c r="O9" s="163">
        <f>I9/D9</f>
        <v>8952.1707717212976</v>
      </c>
      <c r="P9" s="163">
        <f>J9/F9</f>
        <v>3191.0914636160446</v>
      </c>
    </row>
    <row r="10" spans="1:16" x14ac:dyDescent="0.15">
      <c r="A10" s="162">
        <f>A9+1</f>
        <v>2</v>
      </c>
      <c r="B10" s="162">
        <v>2013</v>
      </c>
      <c r="C10" s="157">
        <v>203379</v>
      </c>
      <c r="D10" s="157">
        <v>237742</v>
      </c>
      <c r="E10" s="157">
        <v>211189</v>
      </c>
      <c r="F10" s="157">
        <v>154803</v>
      </c>
      <c r="G10" s="161">
        <f>C10+D10</f>
        <v>441121</v>
      </c>
      <c r="H10" s="161">
        <f>+F10+E10</f>
        <v>365992</v>
      </c>
      <c r="I10" s="157">
        <v>2606025000</v>
      </c>
      <c r="J10" s="157">
        <v>787361000</v>
      </c>
      <c r="K10" s="157">
        <v>5464400038</v>
      </c>
      <c r="L10" s="157">
        <v>1571565000</v>
      </c>
      <c r="M10" s="157"/>
      <c r="N10" s="161">
        <f>SUM(I10:M10)</f>
        <v>10429351038</v>
      </c>
      <c r="O10" s="163">
        <f t="shared" ref="O10:O19" si="0">I10/D10</f>
        <v>10961.567581664158</v>
      </c>
      <c r="P10" s="163">
        <f t="shared" ref="P10:P19" si="1">J10/F10</f>
        <v>5086.2127994935499</v>
      </c>
    </row>
    <row r="11" spans="1:16" x14ac:dyDescent="0.15">
      <c r="A11" s="162">
        <f t="shared" ref="A11:A26" si="2">A10+1</f>
        <v>3</v>
      </c>
      <c r="B11" s="162">
        <v>2014</v>
      </c>
      <c r="C11" s="157">
        <v>195861.59999999998</v>
      </c>
      <c r="D11" s="157">
        <v>246097.2</v>
      </c>
      <c r="E11" s="157">
        <v>200566.8</v>
      </c>
      <c r="F11" s="157">
        <v>158940</v>
      </c>
      <c r="G11" s="161">
        <f t="shared" ref="G11:G20" si="3">C11+D11</f>
        <v>441958.8</v>
      </c>
      <c r="H11" s="161">
        <f t="shared" ref="H11:H21" si="4">+F11+E11</f>
        <v>359506.8</v>
      </c>
      <c r="I11" s="157">
        <v>3548941200</v>
      </c>
      <c r="J11" s="157">
        <v>1125612000</v>
      </c>
      <c r="K11" s="157">
        <v>6007238203</v>
      </c>
      <c r="L11" s="157">
        <v>1487675096</v>
      </c>
      <c r="M11" s="157"/>
      <c r="N11" s="161">
        <f t="shared" ref="N11:N26" si="5">SUM(I11:M11)</f>
        <v>12169466499</v>
      </c>
      <c r="O11" s="163">
        <f t="shared" si="0"/>
        <v>14420.892232825077</v>
      </c>
      <c r="P11" s="163">
        <f t="shared" si="1"/>
        <v>7081.9932049830122</v>
      </c>
    </row>
    <row r="12" spans="1:16" x14ac:dyDescent="0.15">
      <c r="A12" s="162">
        <v>2</v>
      </c>
      <c r="B12" s="162">
        <v>2015</v>
      </c>
      <c r="C12" s="157">
        <v>186143</v>
      </c>
      <c r="D12" s="157">
        <v>256954</v>
      </c>
      <c r="E12" s="157">
        <v>198941</v>
      </c>
      <c r="F12" s="157">
        <v>175066</v>
      </c>
      <c r="G12" s="161">
        <f t="shared" si="3"/>
        <v>443097</v>
      </c>
      <c r="H12" s="161">
        <f t="shared" si="4"/>
        <v>374007</v>
      </c>
      <c r="I12" s="157">
        <v>3960210000</v>
      </c>
      <c r="J12" s="157">
        <v>1185507000</v>
      </c>
      <c r="K12" s="157">
        <v>6221852568</v>
      </c>
      <c r="L12" s="157">
        <v>1476825000</v>
      </c>
      <c r="M12" s="157"/>
      <c r="N12" s="161">
        <f t="shared" si="5"/>
        <v>12844394568</v>
      </c>
      <c r="O12" s="163">
        <f t="shared" si="0"/>
        <v>15412.13602434677</v>
      </c>
      <c r="P12" s="163">
        <f t="shared" si="1"/>
        <v>6771.7717889253199</v>
      </c>
    </row>
    <row r="13" spans="1:16" x14ac:dyDescent="0.15">
      <c r="A13" s="162">
        <f t="shared" ref="A13" si="6">A12+1</f>
        <v>3</v>
      </c>
      <c r="B13" s="162">
        <v>2016</v>
      </c>
      <c r="C13" s="157">
        <v>180816</v>
      </c>
      <c r="D13" s="157">
        <v>244738</v>
      </c>
      <c r="E13" s="157">
        <v>192721</v>
      </c>
      <c r="F13" s="157">
        <v>171047</v>
      </c>
      <c r="G13" s="161">
        <f t="shared" si="3"/>
        <v>425554</v>
      </c>
      <c r="H13" s="161">
        <f t="shared" si="4"/>
        <v>363768</v>
      </c>
      <c r="I13" s="157">
        <v>3880566000</v>
      </c>
      <c r="J13" s="157">
        <v>1136813000</v>
      </c>
      <c r="K13" s="157">
        <v>5644471068</v>
      </c>
      <c r="L13" s="157">
        <v>1421350000</v>
      </c>
      <c r="M13" s="157"/>
      <c r="N13" s="161">
        <f t="shared" si="5"/>
        <v>12083200068</v>
      </c>
      <c r="O13" s="163">
        <f t="shared" si="0"/>
        <v>15856.001111392592</v>
      </c>
      <c r="P13" s="163">
        <f t="shared" si="1"/>
        <v>6646.2025057440351</v>
      </c>
    </row>
    <row r="14" spans="1:16" x14ac:dyDescent="0.15">
      <c r="A14" s="162">
        <f t="shared" si="2"/>
        <v>4</v>
      </c>
      <c r="B14" s="162">
        <v>2017</v>
      </c>
      <c r="C14" s="157">
        <v>173521</v>
      </c>
      <c r="D14" s="157">
        <v>269257</v>
      </c>
      <c r="E14" s="157">
        <v>180689</v>
      </c>
      <c r="F14" s="157">
        <v>174157</v>
      </c>
      <c r="G14" s="161">
        <f t="shared" si="3"/>
        <v>442778</v>
      </c>
      <c r="H14" s="161">
        <f t="shared" si="4"/>
        <v>354846</v>
      </c>
      <c r="I14" s="157">
        <v>4164495000</v>
      </c>
      <c r="J14" s="157">
        <v>1100333000</v>
      </c>
      <c r="K14" s="157">
        <v>6243649441</v>
      </c>
      <c r="L14" s="157">
        <v>1721706630</v>
      </c>
      <c r="M14" s="157"/>
      <c r="N14" s="161">
        <f t="shared" si="5"/>
        <v>13230184071</v>
      </c>
      <c r="O14" s="163">
        <f t="shared" si="0"/>
        <v>15466.617395276631</v>
      </c>
      <c r="P14" s="163">
        <f t="shared" si="1"/>
        <v>6318.0521024133395</v>
      </c>
    </row>
    <row r="15" spans="1:16" x14ac:dyDescent="0.15">
      <c r="A15" s="162">
        <v>5</v>
      </c>
      <c r="B15" s="162">
        <v>2018</v>
      </c>
      <c r="C15" s="157">
        <v>168849</v>
      </c>
      <c r="D15" s="157">
        <v>273422</v>
      </c>
      <c r="E15" s="157">
        <v>171514</v>
      </c>
      <c r="F15" s="157">
        <v>177724</v>
      </c>
      <c r="G15" s="161">
        <f t="shared" si="3"/>
        <v>442271</v>
      </c>
      <c r="H15" s="161">
        <f t="shared" si="4"/>
        <v>349238</v>
      </c>
      <c r="I15" s="157">
        <v>4097149000</v>
      </c>
      <c r="J15" s="157">
        <v>1184236000</v>
      </c>
      <c r="K15" s="157">
        <v>6125548738</v>
      </c>
      <c r="L15" s="157">
        <v>1669920006</v>
      </c>
      <c r="M15" s="157"/>
      <c r="N15" s="161">
        <f t="shared" si="5"/>
        <v>13076853744</v>
      </c>
      <c r="O15" s="163">
        <f t="shared" si="0"/>
        <v>14984.708618911427</v>
      </c>
      <c r="P15" s="163">
        <f t="shared" si="1"/>
        <v>6663.3431613062949</v>
      </c>
    </row>
    <row r="16" spans="1:16" x14ac:dyDescent="0.15">
      <c r="A16" s="162">
        <v>6</v>
      </c>
      <c r="B16" s="162">
        <v>2019</v>
      </c>
      <c r="C16" s="157">
        <v>184678</v>
      </c>
      <c r="D16" s="157">
        <v>250836</v>
      </c>
      <c r="E16" s="157">
        <v>185233</v>
      </c>
      <c r="F16" s="157">
        <v>168504</v>
      </c>
      <c r="G16" s="161">
        <f t="shared" si="3"/>
        <v>435514</v>
      </c>
      <c r="H16" s="161">
        <f t="shared" si="4"/>
        <v>353737</v>
      </c>
      <c r="I16" s="157">
        <v>3628504000</v>
      </c>
      <c r="J16" s="157">
        <v>1135881000</v>
      </c>
      <c r="K16" s="157">
        <v>4709708466</v>
      </c>
      <c r="L16" s="157">
        <v>1330014000</v>
      </c>
      <c r="M16" s="157">
        <v>2433905742</v>
      </c>
      <c r="N16" s="161">
        <f t="shared" si="5"/>
        <v>13238013208</v>
      </c>
      <c r="O16" s="163">
        <f t="shared" si="0"/>
        <v>14465.642890175253</v>
      </c>
      <c r="P16" s="163">
        <f t="shared" si="1"/>
        <v>6740.9735080472865</v>
      </c>
    </row>
    <row r="17" spans="1:16" x14ac:dyDescent="0.15">
      <c r="A17" s="162">
        <v>7</v>
      </c>
      <c r="B17" s="162">
        <v>2020</v>
      </c>
      <c r="C17" s="157">
        <v>95725</v>
      </c>
      <c r="D17" s="157">
        <v>106861</v>
      </c>
      <c r="E17" s="157">
        <v>131342</v>
      </c>
      <c r="F17" s="157">
        <v>101615</v>
      </c>
      <c r="G17" s="161">
        <f t="shared" si="3"/>
        <v>202586</v>
      </c>
      <c r="H17" s="161">
        <f t="shared" si="4"/>
        <v>232957</v>
      </c>
      <c r="I17" s="157">
        <v>1450496000</v>
      </c>
      <c r="J17" s="157">
        <v>760621000</v>
      </c>
      <c r="K17" s="157">
        <v>3254441084</v>
      </c>
      <c r="L17" s="157">
        <v>818580000</v>
      </c>
      <c r="M17" s="157">
        <v>4867811484</v>
      </c>
      <c r="N17" s="161">
        <f t="shared" si="5"/>
        <v>11151949568</v>
      </c>
      <c r="O17" s="163">
        <f t="shared" si="0"/>
        <v>13573.670469114082</v>
      </c>
      <c r="P17" s="163">
        <f t="shared" si="1"/>
        <v>7485.3220489101022</v>
      </c>
    </row>
    <row r="18" spans="1:16" x14ac:dyDescent="0.15">
      <c r="A18" s="162">
        <v>8</v>
      </c>
      <c r="B18" s="162">
        <v>2021</v>
      </c>
      <c r="C18" s="157">
        <v>65284</v>
      </c>
      <c r="D18" s="157">
        <v>87504</v>
      </c>
      <c r="E18" s="157">
        <v>116581</v>
      </c>
      <c r="F18" s="157">
        <v>91237</v>
      </c>
      <c r="G18" s="161">
        <f t="shared" si="3"/>
        <v>152788</v>
      </c>
      <c r="H18" s="161">
        <f t="shared" si="4"/>
        <v>207818</v>
      </c>
      <c r="I18" s="157">
        <v>1239169000</v>
      </c>
      <c r="J18" s="157">
        <v>712299000</v>
      </c>
      <c r="K18" s="157">
        <v>2255403938</v>
      </c>
      <c r="L18" s="157">
        <v>657930000</v>
      </c>
      <c r="M18" s="157">
        <v>3680100000</v>
      </c>
      <c r="N18" s="161">
        <f t="shared" si="5"/>
        <v>8544901938</v>
      </c>
      <c r="O18" s="163">
        <f t="shared" si="0"/>
        <v>14161.284055586031</v>
      </c>
      <c r="P18" s="163">
        <f t="shared" si="1"/>
        <v>7807.1286868266161</v>
      </c>
    </row>
    <row r="19" spans="1:16" x14ac:dyDescent="0.15">
      <c r="A19" s="162">
        <v>9</v>
      </c>
      <c r="B19" s="162">
        <v>2022</v>
      </c>
      <c r="C19" s="157">
        <v>106798</v>
      </c>
      <c r="D19" s="157">
        <v>135911</v>
      </c>
      <c r="E19" s="157">
        <v>127110</v>
      </c>
      <c r="F19" s="157">
        <v>122847</v>
      </c>
      <c r="G19" s="161">
        <f t="shared" si="3"/>
        <v>242709</v>
      </c>
      <c r="H19" s="161">
        <f t="shared" si="4"/>
        <v>249957</v>
      </c>
      <c r="I19" s="157">
        <v>2119520000</v>
      </c>
      <c r="J19" s="157">
        <v>1175988000</v>
      </c>
      <c r="K19" s="157">
        <v>2194183139</v>
      </c>
      <c r="L19" s="157">
        <v>636447000</v>
      </c>
      <c r="M19" s="157">
        <v>3680100000</v>
      </c>
      <c r="N19" s="161">
        <f t="shared" si="5"/>
        <v>9806238139</v>
      </c>
      <c r="O19" s="163">
        <f t="shared" si="0"/>
        <v>15594.911375826829</v>
      </c>
      <c r="P19" s="163">
        <f t="shared" si="1"/>
        <v>9572.7856602114825</v>
      </c>
    </row>
    <row r="20" spans="1:16" x14ac:dyDescent="0.15">
      <c r="A20" s="165">
        <f t="shared" si="2"/>
        <v>10</v>
      </c>
      <c r="B20" s="34">
        <v>2023</v>
      </c>
      <c r="C20" s="132">
        <f>AVERAGE(C9:C19)</f>
        <v>160410.69090909092</v>
      </c>
      <c r="D20" s="132">
        <f>AVERAGE(D9:D19)</f>
        <v>208491.29090909092</v>
      </c>
      <c r="E20" s="132">
        <f t="shared" ref="E20:F20" si="7">AVERAGE(E9:E19)</f>
        <v>172261.98181818181</v>
      </c>
      <c r="F20" s="132">
        <f t="shared" si="7"/>
        <v>152507.81818181818</v>
      </c>
      <c r="G20" s="156">
        <f t="shared" si="3"/>
        <v>368901.98181818181</v>
      </c>
      <c r="H20" s="156">
        <f t="shared" si="4"/>
        <v>324769.8</v>
      </c>
      <c r="I20" s="132">
        <v>2564398500</v>
      </c>
      <c r="J20" s="132">
        <v>1279719000</v>
      </c>
      <c r="K20" s="132">
        <v>2656100000</v>
      </c>
      <c r="L20" s="132">
        <v>778680000</v>
      </c>
      <c r="M20" s="132">
        <v>3858431724</v>
      </c>
      <c r="N20" s="156">
        <f t="shared" si="5"/>
        <v>11137329224</v>
      </c>
      <c r="O20" s="158">
        <f t="shared" ref="O20:O26" si="8">I20/D20</f>
        <v>12299.787146112316</v>
      </c>
      <c r="P20" s="158">
        <f t="shared" ref="P20:P26" si="9">J20/F20</f>
        <v>8391.1698118606146</v>
      </c>
    </row>
    <row r="21" spans="1:16" x14ac:dyDescent="0.15">
      <c r="A21" s="165">
        <v>11</v>
      </c>
      <c r="B21" s="34">
        <v>2024</v>
      </c>
      <c r="C21" s="132">
        <f>C20</f>
        <v>160410.69090909092</v>
      </c>
      <c r="D21" s="132">
        <f>D20</f>
        <v>208491.29090909092</v>
      </c>
      <c r="E21" s="132">
        <f t="shared" ref="E21:G21" si="10">E20</f>
        <v>172261.98181818181</v>
      </c>
      <c r="F21" s="132">
        <f t="shared" si="10"/>
        <v>152507.81818181818</v>
      </c>
      <c r="G21" s="132">
        <f t="shared" si="10"/>
        <v>368901.98181818181</v>
      </c>
      <c r="H21" s="156">
        <f t="shared" si="4"/>
        <v>324769.8</v>
      </c>
      <c r="I21" s="132">
        <v>2677793527.5</v>
      </c>
      <c r="J21" s="132">
        <v>1300040920</v>
      </c>
      <c r="K21" s="132">
        <v>3494800000</v>
      </c>
      <c r="L21" s="132">
        <v>988800000</v>
      </c>
      <c r="M21" s="132">
        <v>4257690063.9761705</v>
      </c>
      <c r="N21" s="156">
        <f t="shared" si="5"/>
        <v>12719124511.47617</v>
      </c>
      <c r="O21" s="158">
        <f t="shared" si="8"/>
        <v>12843.670907422249</v>
      </c>
      <c r="P21" s="158">
        <f t="shared" si="9"/>
        <v>8524.4214722821962</v>
      </c>
    </row>
    <row r="22" spans="1:16" x14ac:dyDescent="0.15">
      <c r="A22" s="165">
        <f t="shared" ref="A22" si="11">A21+1</f>
        <v>12</v>
      </c>
      <c r="B22" s="34">
        <v>2025</v>
      </c>
      <c r="C22" s="132">
        <f t="shared" ref="C22:C26" si="12">C21</f>
        <v>160410.69090909092</v>
      </c>
      <c r="D22" s="132">
        <f t="shared" ref="D22:D26" si="13">D21</f>
        <v>208491.29090909092</v>
      </c>
      <c r="E22" s="132">
        <f t="shared" ref="E22:E26" si="14">E21</f>
        <v>172261.98181818181</v>
      </c>
      <c r="F22" s="132">
        <f t="shared" ref="F22:F26" si="15">F21</f>
        <v>152507.81818181818</v>
      </c>
      <c r="G22" s="132">
        <f t="shared" ref="G22:G26" si="16">G21</f>
        <v>368901.98181818181</v>
      </c>
      <c r="H22" s="156">
        <f t="shared" ref="H22:H26" si="17">+F22+E22</f>
        <v>324769.8</v>
      </c>
      <c r="I22" s="132">
        <v>2731349398.0500002</v>
      </c>
      <c r="J22" s="132">
        <v>1326041738.4000001</v>
      </c>
      <c r="K22" s="132">
        <v>3669540000</v>
      </c>
      <c r="L22" s="132">
        <v>1038240000</v>
      </c>
      <c r="M22" s="132">
        <v>4257690063.9761705</v>
      </c>
      <c r="N22" s="156">
        <f t="shared" si="5"/>
        <v>13022861200.42617</v>
      </c>
      <c r="O22" s="158">
        <f t="shared" si="8"/>
        <v>13100.544325570696</v>
      </c>
      <c r="P22" s="158">
        <f t="shared" si="9"/>
        <v>8694.9099017278404</v>
      </c>
    </row>
    <row r="23" spans="1:16" x14ac:dyDescent="0.15">
      <c r="A23" s="165">
        <f t="shared" si="2"/>
        <v>13</v>
      </c>
      <c r="B23" s="34">
        <v>2026</v>
      </c>
      <c r="C23" s="132">
        <f t="shared" si="12"/>
        <v>160410.69090909092</v>
      </c>
      <c r="D23" s="132">
        <f t="shared" si="13"/>
        <v>208491.29090909092</v>
      </c>
      <c r="E23" s="132">
        <f t="shared" si="14"/>
        <v>172261.98181818181</v>
      </c>
      <c r="F23" s="132">
        <f t="shared" si="15"/>
        <v>152507.81818181818</v>
      </c>
      <c r="G23" s="132">
        <f t="shared" si="16"/>
        <v>368901.98181818181</v>
      </c>
      <c r="H23" s="156">
        <f t="shared" si="17"/>
        <v>324769.8</v>
      </c>
      <c r="I23" s="132">
        <v>2785976386.0110002</v>
      </c>
      <c r="J23" s="132">
        <v>1352562573.1680002</v>
      </c>
      <c r="K23" s="132">
        <v>3742930800</v>
      </c>
      <c r="L23" s="132">
        <v>1059004800</v>
      </c>
      <c r="M23" s="132">
        <v>4257690063.9761705</v>
      </c>
      <c r="N23" s="156">
        <f t="shared" si="5"/>
        <v>13198164623.15517</v>
      </c>
      <c r="O23" s="158">
        <f t="shared" si="8"/>
        <v>13362.555212082108</v>
      </c>
      <c r="P23" s="158">
        <f t="shared" si="9"/>
        <v>8868.8080997623983</v>
      </c>
    </row>
    <row r="24" spans="1:16" x14ac:dyDescent="0.15">
      <c r="A24" s="165">
        <v>14</v>
      </c>
      <c r="B24" s="34">
        <v>2027</v>
      </c>
      <c r="C24" s="132">
        <f t="shared" si="12"/>
        <v>160410.69090909092</v>
      </c>
      <c r="D24" s="132">
        <f t="shared" si="13"/>
        <v>208491.29090909092</v>
      </c>
      <c r="E24" s="132">
        <f t="shared" si="14"/>
        <v>172261.98181818181</v>
      </c>
      <c r="F24" s="132">
        <f t="shared" si="15"/>
        <v>152507.81818181818</v>
      </c>
      <c r="G24" s="132">
        <f t="shared" si="16"/>
        <v>368901.98181818181</v>
      </c>
      <c r="H24" s="156">
        <f t="shared" si="17"/>
        <v>324769.8</v>
      </c>
      <c r="I24" s="132">
        <v>2841695913.7312202</v>
      </c>
      <c r="J24" s="132">
        <v>1379613824.6313603</v>
      </c>
      <c r="K24" s="132">
        <v>3817789416</v>
      </c>
      <c r="L24" s="132">
        <v>1080184896</v>
      </c>
      <c r="M24" s="132">
        <v>4257690063.9761705</v>
      </c>
      <c r="N24" s="156">
        <f t="shared" si="5"/>
        <v>13376974114.338749</v>
      </c>
      <c r="O24" s="158">
        <f t="shared" si="8"/>
        <v>13629.806316323751</v>
      </c>
      <c r="P24" s="158">
        <f t="shared" si="9"/>
        <v>9046.1842617576476</v>
      </c>
    </row>
    <row r="25" spans="1:16" x14ac:dyDescent="0.15">
      <c r="A25" s="165">
        <f t="shared" ref="A25" si="18">A24+1</f>
        <v>15</v>
      </c>
      <c r="B25" s="34">
        <v>2028</v>
      </c>
      <c r="C25" s="132">
        <f t="shared" si="12"/>
        <v>160410.69090909092</v>
      </c>
      <c r="D25" s="132">
        <f t="shared" si="13"/>
        <v>208491.29090909092</v>
      </c>
      <c r="E25" s="132">
        <f t="shared" si="14"/>
        <v>172261.98181818181</v>
      </c>
      <c r="F25" s="132">
        <f t="shared" si="15"/>
        <v>152507.81818181818</v>
      </c>
      <c r="G25" s="132">
        <f t="shared" si="16"/>
        <v>368901.98181818181</v>
      </c>
      <c r="H25" s="156">
        <f t="shared" si="17"/>
        <v>324769.8</v>
      </c>
      <c r="I25" s="132">
        <v>2898529832.0058446</v>
      </c>
      <c r="J25" s="132">
        <v>1407206101.1239874</v>
      </c>
      <c r="K25" s="132">
        <v>3894145204.3200002</v>
      </c>
      <c r="L25" s="132">
        <v>1101788593.9200001</v>
      </c>
      <c r="M25" s="132">
        <v>4257690063.9761705</v>
      </c>
      <c r="N25" s="156">
        <f t="shared" si="5"/>
        <v>13559359795.346004</v>
      </c>
      <c r="O25" s="158">
        <f t="shared" si="8"/>
        <v>13902.402442650226</v>
      </c>
      <c r="P25" s="158">
        <f t="shared" si="9"/>
        <v>9227.107946992799</v>
      </c>
    </row>
    <row r="26" spans="1:16" x14ac:dyDescent="0.15">
      <c r="A26" s="165">
        <f t="shared" si="2"/>
        <v>16</v>
      </c>
      <c r="B26" s="34">
        <v>2029</v>
      </c>
      <c r="C26" s="132">
        <f t="shared" si="12"/>
        <v>160410.69090909092</v>
      </c>
      <c r="D26" s="132">
        <f t="shared" si="13"/>
        <v>208491.29090909092</v>
      </c>
      <c r="E26" s="132">
        <f t="shared" si="14"/>
        <v>172261.98181818181</v>
      </c>
      <c r="F26" s="132">
        <f t="shared" si="15"/>
        <v>152507.81818181818</v>
      </c>
      <c r="G26" s="132">
        <f t="shared" si="16"/>
        <v>368901.98181818181</v>
      </c>
      <c r="H26" s="156">
        <f t="shared" si="17"/>
        <v>324769.8</v>
      </c>
      <c r="I26" s="132">
        <v>2956500428.6459618</v>
      </c>
      <c r="J26" s="132">
        <v>1435350223.1464672</v>
      </c>
      <c r="K26" s="132">
        <v>3972028108.4064002</v>
      </c>
      <c r="L26" s="132">
        <v>1123824365.7984002</v>
      </c>
      <c r="M26" s="132">
        <v>4257690063.9761705</v>
      </c>
      <c r="N26" s="156">
        <f t="shared" si="5"/>
        <v>13745393189.9734</v>
      </c>
      <c r="O26" s="158">
        <f t="shared" si="8"/>
        <v>14180.450491503232</v>
      </c>
      <c r="P26" s="158">
        <f t="shared" si="9"/>
        <v>9411.6501059326547</v>
      </c>
    </row>
    <row r="27" spans="1:16" x14ac:dyDescent="0.15">
      <c r="A27" s="159"/>
      <c r="B27" s="159" t="s">
        <v>38</v>
      </c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34"/>
      <c r="O27" s="34"/>
      <c r="P27" s="34"/>
    </row>
    <row r="28" spans="1:16" x14ac:dyDescent="0.15">
      <c r="A28" s="118" t="s">
        <v>74</v>
      </c>
      <c r="B28" s="118"/>
      <c r="C28" s="119">
        <f>SUM(C9:C26)</f>
        <v>2887392.4363636365</v>
      </c>
      <c r="D28" s="119">
        <f t="shared" ref="D28:M28" si="19">SUM(D9:D26)</f>
        <v>3752843.2363636373</v>
      </c>
      <c r="E28" s="119">
        <f t="shared" si="19"/>
        <v>3100715.6727272733</v>
      </c>
      <c r="F28" s="119">
        <f t="shared" si="19"/>
        <v>2745140.727272728</v>
      </c>
      <c r="G28" s="119">
        <f t="shared" si="19"/>
        <v>6640235.6727272701</v>
      </c>
      <c r="H28" s="119">
        <f t="shared" si="19"/>
        <v>5845856.3999999985</v>
      </c>
      <c r="I28" s="119">
        <f t="shared" si="19"/>
        <v>51799252685.944031</v>
      </c>
      <c r="J28" s="119">
        <f t="shared" si="19"/>
        <v>20364834380.469818</v>
      </c>
      <c r="K28" s="119">
        <f t="shared" si="19"/>
        <v>77525064279.72641</v>
      </c>
      <c r="L28" s="119">
        <f t="shared" si="19"/>
        <v>21308665387.718399</v>
      </c>
      <c r="M28" s="119">
        <f t="shared" si="19"/>
        <v>44066489333.857025</v>
      </c>
      <c r="N28" s="119">
        <f t="shared" ref="N28" si="20">SUM(N9:N20)</f>
        <v>135442428633</v>
      </c>
      <c r="O28" s="34"/>
      <c r="P28" s="34"/>
    </row>
    <row r="29" spans="1:16" x14ac:dyDescent="0.15">
      <c r="N29" s="89"/>
    </row>
    <row r="33" spans="2:3" x14ac:dyDescent="0.15">
      <c r="B33" s="80"/>
      <c r="C33" s="80"/>
    </row>
    <row r="34" spans="2:3" x14ac:dyDescent="0.15">
      <c r="B34" s="80"/>
      <c r="C34" s="80"/>
    </row>
    <row r="35" spans="2:3" x14ac:dyDescent="0.15">
      <c r="B35" s="80"/>
      <c r="C35" s="80"/>
    </row>
  </sheetData>
  <mergeCells count="18">
    <mergeCell ref="O6:O8"/>
    <mergeCell ref="P6:P8"/>
    <mergeCell ref="C3:F3"/>
    <mergeCell ref="A6:B8"/>
    <mergeCell ref="C6:F6"/>
    <mergeCell ref="G6:H6"/>
    <mergeCell ref="I6:J6"/>
    <mergeCell ref="N6:N8"/>
    <mergeCell ref="C7:D7"/>
    <mergeCell ref="E7:F7"/>
    <mergeCell ref="G7:G8"/>
    <mergeCell ref="H7:H8"/>
    <mergeCell ref="K6:L6"/>
    <mergeCell ref="K7:K8"/>
    <mergeCell ref="L7:L8"/>
    <mergeCell ref="M6:M8"/>
    <mergeCell ref="I7:I8"/>
    <mergeCell ref="J7:J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6"/>
  <sheetViews>
    <sheetView workbookViewId="0">
      <selection sqref="A1:XFD1048576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6" x14ac:dyDescent="0.15">
      <c r="A1" s="31" t="s">
        <v>65</v>
      </c>
    </row>
    <row r="2" spans="1:16" x14ac:dyDescent="0.15">
      <c r="A2" s="31" t="s">
        <v>20</v>
      </c>
    </row>
    <row r="3" spans="1:16" x14ac:dyDescent="0.15">
      <c r="A3" s="31" t="s">
        <v>21</v>
      </c>
      <c r="C3" s="181" t="s">
        <v>102</v>
      </c>
      <c r="D3" s="182"/>
      <c r="E3" s="182"/>
      <c r="F3" s="182"/>
      <c r="G3" s="82"/>
      <c r="H3" s="82"/>
    </row>
    <row r="4" spans="1:16" x14ac:dyDescent="0.15">
      <c r="A4" s="31" t="s">
        <v>22</v>
      </c>
    </row>
    <row r="5" spans="1:16" x14ac:dyDescent="0.15">
      <c r="A5" s="31" t="s">
        <v>68</v>
      </c>
    </row>
    <row r="6" spans="1:16" x14ac:dyDescent="0.15">
      <c r="A6" s="200" t="s">
        <v>3</v>
      </c>
      <c r="B6" s="200"/>
      <c r="C6" s="203" t="s">
        <v>103</v>
      </c>
      <c r="D6" s="204"/>
      <c r="E6" s="204"/>
      <c r="F6" s="205"/>
      <c r="G6" s="206" t="s">
        <v>24</v>
      </c>
      <c r="H6" s="206"/>
      <c r="I6" s="203" t="s">
        <v>104</v>
      </c>
      <c r="J6" s="204"/>
      <c r="K6" s="200" t="s">
        <v>6</v>
      </c>
    </row>
    <row r="7" spans="1:16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6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  <c r="N8" s="31">
        <v>348998000</v>
      </c>
      <c r="P8" s="31">
        <v>102894000</v>
      </c>
    </row>
    <row r="9" spans="1:16" ht="13" thickTop="1" x14ac:dyDescent="0.15">
      <c r="A9" s="83">
        <v>1</v>
      </c>
      <c r="B9" s="84" t="s">
        <v>7</v>
      </c>
      <c r="C9" s="85">
        <v>14848</v>
      </c>
      <c r="D9" s="85">
        <v>22985</v>
      </c>
      <c r="E9" s="86">
        <v>15143</v>
      </c>
      <c r="F9" s="87">
        <v>15064</v>
      </c>
      <c r="G9" s="1">
        <f>C9+D9</f>
        <v>37833</v>
      </c>
      <c r="H9" s="1">
        <f>E9+F9</f>
        <v>30207</v>
      </c>
      <c r="I9" s="88">
        <v>348998000</v>
      </c>
      <c r="J9" s="88">
        <v>102894000</v>
      </c>
      <c r="K9" s="39">
        <f t="shared" ref="K9:K20" si="0">SUM(I9:J9)</f>
        <v>451892000</v>
      </c>
      <c r="N9" s="31">
        <v>300774000</v>
      </c>
      <c r="P9" s="31">
        <v>92636000</v>
      </c>
    </row>
    <row r="10" spans="1:16" x14ac:dyDescent="0.15">
      <c r="A10" s="40">
        <f>A9+1</f>
        <v>2</v>
      </c>
      <c r="B10" s="41" t="s">
        <v>8</v>
      </c>
      <c r="C10" s="90">
        <v>12986</v>
      </c>
      <c r="D10" s="90">
        <v>20505</v>
      </c>
      <c r="E10" s="91">
        <v>13772</v>
      </c>
      <c r="F10" s="92">
        <v>13440</v>
      </c>
      <c r="G10" s="2">
        <f>C10+D10</f>
        <v>33491</v>
      </c>
      <c r="H10" s="2">
        <f>+F10+E10</f>
        <v>27212</v>
      </c>
      <c r="I10" s="93">
        <v>300774000</v>
      </c>
      <c r="J10" s="88">
        <v>92636000</v>
      </c>
      <c r="K10" s="43">
        <f t="shared" si="0"/>
        <v>393410000</v>
      </c>
      <c r="N10" s="31">
        <v>330856000</v>
      </c>
      <c r="P10" s="31">
        <v>105628000</v>
      </c>
    </row>
    <row r="11" spans="1:16" x14ac:dyDescent="0.15">
      <c r="A11" s="40">
        <f t="shared" ref="A11:A20" si="1">A10+1</f>
        <v>3</v>
      </c>
      <c r="B11" s="37" t="s">
        <v>30</v>
      </c>
      <c r="C11" s="90">
        <v>13884</v>
      </c>
      <c r="D11" s="90">
        <v>21959</v>
      </c>
      <c r="E11" s="91">
        <v>14736</v>
      </c>
      <c r="F11" s="92">
        <v>14421</v>
      </c>
      <c r="G11" s="2">
        <f t="shared" ref="G11:G20" si="2">C11+D11</f>
        <v>35843</v>
      </c>
      <c r="H11" s="2">
        <f t="shared" ref="H11:H20" si="3">+F11+E11</f>
        <v>29157</v>
      </c>
      <c r="I11" s="93">
        <v>330856000</v>
      </c>
      <c r="J11" s="88">
        <v>105628000</v>
      </c>
      <c r="K11" s="43">
        <f t="shared" si="0"/>
        <v>436484000</v>
      </c>
      <c r="N11" s="31">
        <v>305342000</v>
      </c>
      <c r="P11" s="31">
        <v>91837000</v>
      </c>
    </row>
    <row r="12" spans="1:16" x14ac:dyDescent="0.15">
      <c r="A12" s="40">
        <f t="shared" si="1"/>
        <v>4</v>
      </c>
      <c r="B12" s="37" t="s">
        <v>31</v>
      </c>
      <c r="C12" s="90">
        <v>13132</v>
      </c>
      <c r="D12" s="90">
        <v>20621</v>
      </c>
      <c r="E12" s="91">
        <v>12797</v>
      </c>
      <c r="F12" s="92">
        <v>12906</v>
      </c>
      <c r="G12" s="2">
        <f t="shared" si="2"/>
        <v>33753</v>
      </c>
      <c r="H12" s="2">
        <f t="shared" si="3"/>
        <v>25703</v>
      </c>
      <c r="I12" s="88">
        <v>305342000</v>
      </c>
      <c r="J12" s="88">
        <v>91837000</v>
      </c>
      <c r="K12" s="43">
        <f t="shared" si="0"/>
        <v>397179000</v>
      </c>
      <c r="N12" s="31">
        <v>304971000</v>
      </c>
      <c r="P12" s="31">
        <v>99085000</v>
      </c>
    </row>
    <row r="13" spans="1:16" x14ac:dyDescent="0.15">
      <c r="A13" s="40">
        <f t="shared" si="1"/>
        <v>5</v>
      </c>
      <c r="B13" s="37" t="s">
        <v>9</v>
      </c>
      <c r="C13" s="90">
        <v>14505</v>
      </c>
      <c r="D13" s="90">
        <v>21152</v>
      </c>
      <c r="E13" s="91">
        <v>14379</v>
      </c>
      <c r="F13" s="92">
        <v>14963</v>
      </c>
      <c r="G13" s="2">
        <f t="shared" si="2"/>
        <v>35657</v>
      </c>
      <c r="H13" s="2">
        <f t="shared" si="3"/>
        <v>29342</v>
      </c>
      <c r="I13" s="93">
        <v>304971000</v>
      </c>
      <c r="J13" s="88">
        <v>99085000</v>
      </c>
      <c r="K13" s="43">
        <f t="shared" si="0"/>
        <v>404056000</v>
      </c>
      <c r="N13" s="31">
        <v>242745000</v>
      </c>
      <c r="P13" s="31">
        <v>65515000</v>
      </c>
    </row>
    <row r="14" spans="1:16" x14ac:dyDescent="0.15">
      <c r="A14" s="40">
        <f t="shared" si="1"/>
        <v>6</v>
      </c>
      <c r="B14" s="37" t="s">
        <v>32</v>
      </c>
      <c r="C14" s="91">
        <v>11644</v>
      </c>
      <c r="D14" s="91">
        <v>16345</v>
      </c>
      <c r="E14" s="91">
        <v>12332</v>
      </c>
      <c r="F14" s="92">
        <v>9737</v>
      </c>
      <c r="G14" s="2">
        <f t="shared" si="2"/>
        <v>27989</v>
      </c>
      <c r="H14" s="2">
        <f t="shared" si="3"/>
        <v>22069</v>
      </c>
      <c r="I14" s="88">
        <v>242745000</v>
      </c>
      <c r="J14" s="88">
        <v>65515000</v>
      </c>
      <c r="K14" s="43">
        <f t="shared" si="0"/>
        <v>308260000</v>
      </c>
      <c r="N14" s="31">
        <v>326465000</v>
      </c>
      <c r="P14" s="31">
        <v>106354000</v>
      </c>
    </row>
    <row r="15" spans="1:16" x14ac:dyDescent="0.15">
      <c r="A15" s="40">
        <f t="shared" si="1"/>
        <v>7</v>
      </c>
      <c r="B15" s="41" t="s">
        <v>33</v>
      </c>
      <c r="C15" s="91">
        <v>17963</v>
      </c>
      <c r="D15" s="91">
        <v>23575</v>
      </c>
      <c r="E15" s="91">
        <v>17560</v>
      </c>
      <c r="F15" s="92">
        <v>15813</v>
      </c>
      <c r="G15" s="2">
        <f t="shared" si="2"/>
        <v>41538</v>
      </c>
      <c r="H15" s="2">
        <f t="shared" si="3"/>
        <v>33373</v>
      </c>
      <c r="I15" s="88">
        <v>326465000</v>
      </c>
      <c r="J15" s="88">
        <v>106354000</v>
      </c>
      <c r="K15" s="43">
        <f t="shared" si="0"/>
        <v>432819000</v>
      </c>
      <c r="N15" s="31">
        <v>315505000</v>
      </c>
      <c r="P15" s="31">
        <v>97242000</v>
      </c>
    </row>
    <row r="16" spans="1:16" x14ac:dyDescent="0.15">
      <c r="A16" s="40">
        <f t="shared" si="1"/>
        <v>8</v>
      </c>
      <c r="B16" s="41" t="s">
        <v>34</v>
      </c>
      <c r="C16" s="91">
        <v>17952</v>
      </c>
      <c r="D16" s="91">
        <v>22211</v>
      </c>
      <c r="E16" s="91">
        <v>17220</v>
      </c>
      <c r="F16" s="92">
        <v>15202</v>
      </c>
      <c r="G16" s="2">
        <f t="shared" si="2"/>
        <v>40163</v>
      </c>
      <c r="H16" s="2">
        <f t="shared" si="3"/>
        <v>32422</v>
      </c>
      <c r="I16" s="88">
        <v>315505000</v>
      </c>
      <c r="J16" s="88">
        <v>97242000</v>
      </c>
      <c r="K16" s="43">
        <f t="shared" si="0"/>
        <v>412747000</v>
      </c>
      <c r="N16" s="31">
        <v>288032000</v>
      </c>
      <c r="P16" s="31">
        <v>89284000</v>
      </c>
    </row>
    <row r="17" spans="1:16" x14ac:dyDescent="0.15">
      <c r="A17" s="40">
        <f t="shared" si="1"/>
        <v>9</v>
      </c>
      <c r="B17" s="37" t="s">
        <v>10</v>
      </c>
      <c r="C17" s="59">
        <v>16632</v>
      </c>
      <c r="D17" s="59">
        <v>19999</v>
      </c>
      <c r="E17" s="59">
        <v>16641</v>
      </c>
      <c r="F17" s="59">
        <v>14153</v>
      </c>
      <c r="G17" s="2">
        <f t="shared" si="2"/>
        <v>36631</v>
      </c>
      <c r="H17" s="2">
        <f t="shared" si="3"/>
        <v>30794</v>
      </c>
      <c r="I17" s="88">
        <v>288032000</v>
      </c>
      <c r="J17" s="88">
        <v>89284000</v>
      </c>
      <c r="K17" s="43">
        <f t="shared" si="0"/>
        <v>377316000</v>
      </c>
      <c r="N17" s="31">
        <v>293318000</v>
      </c>
      <c r="P17" s="31">
        <v>90966000</v>
      </c>
    </row>
    <row r="18" spans="1:16" x14ac:dyDescent="0.15">
      <c r="A18" s="40">
        <f t="shared" si="1"/>
        <v>10</v>
      </c>
      <c r="B18" s="37" t="s">
        <v>35</v>
      </c>
      <c r="C18" s="91">
        <v>18485</v>
      </c>
      <c r="D18" s="91">
        <v>20656</v>
      </c>
      <c r="E18" s="91">
        <v>18034</v>
      </c>
      <c r="F18" s="92">
        <v>14911</v>
      </c>
      <c r="G18" s="2">
        <f t="shared" si="2"/>
        <v>39141</v>
      </c>
      <c r="H18" s="2">
        <f t="shared" si="3"/>
        <v>32945</v>
      </c>
      <c r="I18" s="88">
        <v>293318000</v>
      </c>
      <c r="J18" s="88">
        <v>90966000</v>
      </c>
      <c r="K18" s="43">
        <f t="shared" si="0"/>
        <v>384284000</v>
      </c>
      <c r="N18" s="31">
        <v>294411000</v>
      </c>
      <c r="P18" s="31">
        <v>89064000</v>
      </c>
    </row>
    <row r="19" spans="1:16" x14ac:dyDescent="0.15">
      <c r="A19" s="40">
        <f t="shared" si="1"/>
        <v>11</v>
      </c>
      <c r="B19" s="37" t="s">
        <v>36</v>
      </c>
      <c r="C19" s="91">
        <v>17435</v>
      </c>
      <c r="D19" s="91">
        <v>20907</v>
      </c>
      <c r="E19" s="91">
        <v>16883</v>
      </c>
      <c r="F19" s="91">
        <v>13941</v>
      </c>
      <c r="G19" s="2">
        <f t="shared" si="2"/>
        <v>38342</v>
      </c>
      <c r="H19" s="2">
        <f t="shared" si="3"/>
        <v>30824</v>
      </c>
      <c r="I19" s="91">
        <v>294411000</v>
      </c>
      <c r="J19" s="91">
        <v>89064000</v>
      </c>
      <c r="K19" s="43">
        <f t="shared" si="0"/>
        <v>383475000</v>
      </c>
      <c r="N19" s="31">
        <v>277087000</v>
      </c>
      <c r="P19" s="31">
        <v>105376000</v>
      </c>
    </row>
    <row r="20" spans="1:16" x14ac:dyDescent="0.15">
      <c r="A20" s="44">
        <f t="shared" si="1"/>
        <v>12</v>
      </c>
      <c r="B20" s="37" t="s">
        <v>37</v>
      </c>
      <c r="C20" s="94">
        <v>15212</v>
      </c>
      <c r="D20" s="94">
        <v>19921</v>
      </c>
      <c r="E20" s="94">
        <v>15736</v>
      </c>
      <c r="F20" s="94">
        <v>13953</v>
      </c>
      <c r="G20" s="2">
        <f t="shared" si="2"/>
        <v>35133</v>
      </c>
      <c r="H20" s="2">
        <f t="shared" si="3"/>
        <v>29689</v>
      </c>
      <c r="I20" s="94">
        <v>277087000</v>
      </c>
      <c r="J20" s="94">
        <v>105376000</v>
      </c>
      <c r="K20" s="43">
        <f t="shared" si="0"/>
        <v>382463000</v>
      </c>
    </row>
    <row r="21" spans="1:16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6" x14ac:dyDescent="0.15">
      <c r="A22" s="118" t="s">
        <v>74</v>
      </c>
      <c r="B22" s="118"/>
      <c r="C22" s="119">
        <f t="shared" ref="C22:K22" si="4">SUM(C9:C20)</f>
        <v>184678</v>
      </c>
      <c r="D22" s="119">
        <f t="shared" si="4"/>
        <v>250836</v>
      </c>
      <c r="E22" s="119">
        <f t="shared" si="4"/>
        <v>185233</v>
      </c>
      <c r="F22" s="119">
        <f t="shared" si="4"/>
        <v>168504</v>
      </c>
      <c r="G22" s="119">
        <f>SUM(G9:G21)</f>
        <v>435514</v>
      </c>
      <c r="H22" s="119">
        <f>SUM(H9:H21)</f>
        <v>353737</v>
      </c>
      <c r="I22" s="119">
        <f t="shared" si="4"/>
        <v>3628504000</v>
      </c>
      <c r="J22" s="119">
        <f t="shared" si="4"/>
        <v>1135881000</v>
      </c>
      <c r="K22" s="119">
        <f t="shared" si="4"/>
        <v>4764385000</v>
      </c>
    </row>
    <row r="23" spans="1:16" x14ac:dyDescent="0.15">
      <c r="A23" s="118" t="s">
        <v>75</v>
      </c>
      <c r="B23" s="120"/>
      <c r="C23" s="121">
        <v>186143</v>
      </c>
      <c r="D23" s="121">
        <v>256954</v>
      </c>
      <c r="E23" s="121">
        <v>198941</v>
      </c>
      <c r="F23" s="121">
        <v>175066</v>
      </c>
      <c r="G23" s="121">
        <v>443097</v>
      </c>
      <c r="H23" s="121">
        <v>374007</v>
      </c>
      <c r="I23" s="121">
        <v>3960210000</v>
      </c>
      <c r="J23" s="121">
        <v>1185507000</v>
      </c>
      <c r="K23" s="121">
        <v>5145717000</v>
      </c>
    </row>
    <row r="24" spans="1:16" x14ac:dyDescent="0.15">
      <c r="K24" s="89">
        <f>K22/K23</f>
        <v>0.92589332060041385</v>
      </c>
    </row>
    <row r="27" spans="1:16" x14ac:dyDescent="0.15">
      <c r="B27" s="31" t="s">
        <v>66</v>
      </c>
    </row>
    <row r="28" spans="1:16" x14ac:dyDescent="0.15">
      <c r="B28" s="80" t="s">
        <v>59</v>
      </c>
      <c r="C28" s="80"/>
    </row>
    <row r="29" spans="1:16" x14ac:dyDescent="0.15">
      <c r="B29" s="80" t="s">
        <v>1</v>
      </c>
      <c r="C29" s="80" t="s">
        <v>83</v>
      </c>
    </row>
    <row r="30" spans="1:16" x14ac:dyDescent="0.15">
      <c r="B30" s="80" t="s">
        <v>61</v>
      </c>
      <c r="C30" s="80" t="s">
        <v>60</v>
      </c>
    </row>
    <row r="48" spans="1:1" x14ac:dyDescent="0.15">
      <c r="A48" s="31" t="s">
        <v>71</v>
      </c>
    </row>
    <row r="49" spans="1:10" x14ac:dyDescent="0.15">
      <c r="A49" s="200" t="s">
        <v>3</v>
      </c>
      <c r="B49" s="200"/>
      <c r="C49" s="203" t="s">
        <v>72</v>
      </c>
      <c r="D49" s="204"/>
      <c r="E49" s="204"/>
      <c r="F49" s="205"/>
      <c r="G49" s="81"/>
      <c r="H49" s="81"/>
      <c r="I49" s="203" t="s">
        <v>73</v>
      </c>
      <c r="J49" s="204"/>
    </row>
    <row r="50" spans="1:10" x14ac:dyDescent="0.15">
      <c r="A50" s="201"/>
      <c r="B50" s="201"/>
      <c r="C50" s="208" t="s">
        <v>26</v>
      </c>
      <c r="D50" s="208"/>
      <c r="E50" s="208" t="s">
        <v>27</v>
      </c>
      <c r="F50" s="208"/>
      <c r="G50" s="108"/>
      <c r="H50" s="108"/>
      <c r="I50" s="101" t="s">
        <v>26</v>
      </c>
      <c r="J50" s="101" t="s">
        <v>27</v>
      </c>
    </row>
    <row r="51" spans="1:10" ht="13" thickBot="1" x14ac:dyDescent="0.2">
      <c r="A51" s="202"/>
      <c r="B51" s="202"/>
      <c r="C51" s="221" t="s">
        <v>29</v>
      </c>
      <c r="D51" s="222"/>
      <c r="E51" s="221" t="s">
        <v>29</v>
      </c>
      <c r="F51" s="222"/>
      <c r="G51" s="109"/>
      <c r="H51" s="109"/>
      <c r="I51" s="102" t="s">
        <v>29</v>
      </c>
      <c r="J51" s="102" t="s">
        <v>29</v>
      </c>
    </row>
    <row r="52" spans="1:10" ht="13" thickTop="1" x14ac:dyDescent="0.15">
      <c r="A52" s="36">
        <v>1</v>
      </c>
      <c r="B52" s="97" t="s">
        <v>7</v>
      </c>
      <c r="C52" s="215">
        <v>207338000</v>
      </c>
      <c r="D52" s="216"/>
      <c r="E52" s="217">
        <v>68836000</v>
      </c>
      <c r="F52" s="218"/>
      <c r="G52" s="110"/>
      <c r="H52" s="110"/>
      <c r="I52" s="99">
        <v>285956000</v>
      </c>
      <c r="J52" s="100">
        <v>76417000</v>
      </c>
    </row>
    <row r="53" spans="1:10" x14ac:dyDescent="0.15">
      <c r="A53" s="40">
        <f>A52+1</f>
        <v>2</v>
      </c>
      <c r="B53" s="98" t="s">
        <v>8</v>
      </c>
      <c r="C53" s="215">
        <v>206541000</v>
      </c>
      <c r="D53" s="216"/>
      <c r="E53" s="217">
        <v>65046000</v>
      </c>
      <c r="F53" s="218"/>
      <c r="G53" s="110"/>
      <c r="H53" s="110"/>
      <c r="I53" s="99">
        <v>287280000</v>
      </c>
      <c r="J53" s="100">
        <v>77276000</v>
      </c>
    </row>
    <row r="54" spans="1:10" x14ac:dyDescent="0.15">
      <c r="A54" s="40">
        <f t="shared" ref="A54:A63" si="5">A53+1</f>
        <v>3</v>
      </c>
      <c r="B54" s="97" t="s">
        <v>30</v>
      </c>
      <c r="C54" s="215">
        <v>200671000</v>
      </c>
      <c r="D54" s="216"/>
      <c r="E54" s="217">
        <v>62816000</v>
      </c>
      <c r="F54" s="218"/>
      <c r="G54" s="110"/>
      <c r="H54" s="110"/>
      <c r="I54" s="99">
        <v>302173000</v>
      </c>
      <c r="J54" s="100">
        <v>91511000</v>
      </c>
    </row>
    <row r="55" spans="1:10" x14ac:dyDescent="0.15">
      <c r="A55" s="40">
        <f t="shared" si="5"/>
        <v>4</v>
      </c>
      <c r="B55" s="97" t="s">
        <v>31</v>
      </c>
      <c r="C55" s="215">
        <v>232538000</v>
      </c>
      <c r="D55" s="216"/>
      <c r="E55" s="217">
        <v>72803000</v>
      </c>
      <c r="F55" s="218"/>
      <c r="G55" s="110"/>
      <c r="H55" s="110"/>
      <c r="I55" s="99">
        <v>295249000</v>
      </c>
      <c r="J55" s="100">
        <v>95493000</v>
      </c>
    </row>
    <row r="56" spans="1:10" x14ac:dyDescent="0.15">
      <c r="A56" s="40">
        <f t="shared" si="5"/>
        <v>5</v>
      </c>
      <c r="B56" s="97" t="s">
        <v>9</v>
      </c>
      <c r="C56" s="215">
        <v>232558000</v>
      </c>
      <c r="D56" s="216"/>
      <c r="E56" s="217">
        <v>71445000</v>
      </c>
      <c r="F56" s="218"/>
      <c r="G56" s="110"/>
      <c r="H56" s="110"/>
      <c r="I56" s="99">
        <v>273017000</v>
      </c>
      <c r="J56" s="100">
        <v>84887000</v>
      </c>
    </row>
    <row r="57" spans="1:10" x14ac:dyDescent="0.15">
      <c r="A57" s="40">
        <f t="shared" si="5"/>
        <v>6</v>
      </c>
      <c r="B57" s="97" t="s">
        <v>32</v>
      </c>
      <c r="C57" s="215">
        <v>209800000</v>
      </c>
      <c r="D57" s="216"/>
      <c r="E57" s="217">
        <v>60942000</v>
      </c>
      <c r="F57" s="218"/>
      <c r="G57" s="110"/>
      <c r="H57" s="110"/>
      <c r="I57" s="99">
        <v>303173000</v>
      </c>
      <c r="J57" s="100">
        <v>98072000</v>
      </c>
    </row>
    <row r="58" spans="1:10" x14ac:dyDescent="0.15">
      <c r="A58" s="40">
        <f t="shared" si="5"/>
        <v>7</v>
      </c>
      <c r="B58" s="98" t="s">
        <v>33</v>
      </c>
      <c r="C58" s="215">
        <v>236129000</v>
      </c>
      <c r="D58" s="216"/>
      <c r="E58" s="217">
        <v>68898000</v>
      </c>
      <c r="F58" s="218"/>
      <c r="G58" s="110"/>
      <c r="H58" s="110"/>
      <c r="I58" s="99">
        <v>247550000</v>
      </c>
      <c r="J58" s="100">
        <v>82892000</v>
      </c>
    </row>
    <row r="59" spans="1:10" x14ac:dyDescent="0.15">
      <c r="A59" s="40">
        <f t="shared" si="5"/>
        <v>8</v>
      </c>
      <c r="B59" s="98" t="s">
        <v>34</v>
      </c>
      <c r="C59" s="215">
        <v>185751000</v>
      </c>
      <c r="D59" s="216"/>
      <c r="E59" s="217">
        <v>48205000</v>
      </c>
      <c r="F59" s="218"/>
      <c r="G59" s="110"/>
      <c r="H59" s="110"/>
      <c r="I59" s="99">
        <f>[1]Sheet1!H37</f>
        <v>288333000</v>
      </c>
      <c r="J59" s="100">
        <f>[1]Sheet1!I37</f>
        <v>98657000</v>
      </c>
    </row>
    <row r="60" spans="1:10" x14ac:dyDescent="0.15">
      <c r="A60" s="40">
        <f t="shared" si="5"/>
        <v>9</v>
      </c>
      <c r="B60" s="97" t="s">
        <v>10</v>
      </c>
      <c r="C60" s="215">
        <v>232343000</v>
      </c>
      <c r="D60" s="216"/>
      <c r="E60" s="217">
        <v>63551000</v>
      </c>
      <c r="F60" s="218"/>
      <c r="G60" s="110"/>
      <c r="H60" s="110"/>
      <c r="I60" s="99">
        <f>[2]Sheet1!H38</f>
        <v>335030000</v>
      </c>
      <c r="J60" s="100">
        <f>[2]Sheet1!I38</f>
        <v>116300000</v>
      </c>
    </row>
    <row r="61" spans="1:10" x14ac:dyDescent="0.15">
      <c r="A61" s="40">
        <f t="shared" si="5"/>
        <v>10</v>
      </c>
      <c r="B61" s="97" t="s">
        <v>35</v>
      </c>
      <c r="C61" s="215">
        <v>220678000</v>
      </c>
      <c r="D61" s="216"/>
      <c r="E61" s="217">
        <v>63887000</v>
      </c>
      <c r="F61" s="218"/>
      <c r="G61" s="110"/>
      <c r="H61" s="110"/>
      <c r="I61" s="99">
        <f>[2]Sheet1!H37</f>
        <v>339690000</v>
      </c>
      <c r="J61" s="100">
        <f>[2]Sheet1!I37</f>
        <v>116505000</v>
      </c>
    </row>
    <row r="62" spans="1:10" x14ac:dyDescent="0.15">
      <c r="A62" s="40">
        <f t="shared" si="5"/>
        <v>11</v>
      </c>
      <c r="B62" s="97" t="s">
        <v>36</v>
      </c>
      <c r="C62" s="215">
        <v>218956000</v>
      </c>
      <c r="D62" s="216"/>
      <c r="E62" s="217">
        <v>68301000</v>
      </c>
      <c r="F62" s="218"/>
      <c r="G62" s="110"/>
      <c r="H62" s="110"/>
      <c r="I62" s="99"/>
      <c r="J62" s="100"/>
    </row>
    <row r="63" spans="1:10" ht="13" thickBot="1" x14ac:dyDescent="0.2">
      <c r="A63" s="44">
        <f t="shared" si="5"/>
        <v>12</v>
      </c>
      <c r="B63" s="97" t="s">
        <v>37</v>
      </c>
      <c r="C63" s="215">
        <v>222722000</v>
      </c>
      <c r="D63" s="216"/>
      <c r="E63" s="217">
        <v>72631000</v>
      </c>
      <c r="F63" s="218"/>
      <c r="G63" s="111"/>
      <c r="H63" s="111"/>
      <c r="I63" s="106"/>
      <c r="J63" s="107"/>
    </row>
    <row r="64" spans="1:10" ht="13" thickTop="1" x14ac:dyDescent="0.15">
      <c r="A64" s="49" t="s">
        <v>39</v>
      </c>
      <c r="B64" s="50"/>
      <c r="C64" s="219">
        <f>SUM(C52:C63)</f>
        <v>2606025000</v>
      </c>
      <c r="D64" s="220"/>
      <c r="E64" s="219">
        <f>SUM(E52:E63)</f>
        <v>787361000</v>
      </c>
      <c r="F64" s="220"/>
      <c r="G64" s="112"/>
      <c r="H64" s="112"/>
      <c r="I64" s="103">
        <f t="shared" ref="I64:J64" si="6">SUM(I52:I63)</f>
        <v>2957451000</v>
      </c>
      <c r="J64" s="103">
        <f t="shared" si="6"/>
        <v>938010000</v>
      </c>
    </row>
    <row r="65" spans="1:10" ht="13" thickBot="1" x14ac:dyDescent="0.2">
      <c r="A65" s="95" t="s">
        <v>69</v>
      </c>
      <c r="B65" s="96"/>
      <c r="C65" s="212">
        <f>C64/12</f>
        <v>217168750</v>
      </c>
      <c r="D65" s="213"/>
      <c r="E65" s="212">
        <f t="shared" ref="E65" si="7">E64/12</f>
        <v>65613416.666666664</v>
      </c>
      <c r="F65" s="213"/>
      <c r="G65" s="113"/>
      <c r="H65" s="113"/>
      <c r="I65" s="104">
        <f>I64/5</f>
        <v>591490200</v>
      </c>
      <c r="J65" s="104">
        <f>J64/5</f>
        <v>187602000</v>
      </c>
    </row>
    <row r="66" spans="1:10" ht="13" thickTop="1" x14ac:dyDescent="0.15">
      <c r="A66" s="31" t="s">
        <v>70</v>
      </c>
      <c r="C66" s="214">
        <f>C55/22</f>
        <v>10569909.090909092</v>
      </c>
      <c r="D66" s="214"/>
      <c r="E66" s="214">
        <f>E55/22</f>
        <v>3309227.2727272729</v>
      </c>
      <c r="F66" s="214"/>
      <c r="G66" s="105"/>
      <c r="H66" s="105"/>
      <c r="I66" s="105">
        <f>I55/20</f>
        <v>14762450</v>
      </c>
      <c r="J66" s="105">
        <f>J55/20</f>
        <v>4774650</v>
      </c>
    </row>
  </sheetData>
  <mergeCells count="47">
    <mergeCell ref="K6:K8"/>
    <mergeCell ref="C7:D7"/>
    <mergeCell ref="E7:F7"/>
    <mergeCell ref="G7:G8"/>
    <mergeCell ref="H7:H8"/>
    <mergeCell ref="C3:F3"/>
    <mergeCell ref="A6:B8"/>
    <mergeCell ref="C6:F6"/>
    <mergeCell ref="G6:H6"/>
    <mergeCell ref="I6:J6"/>
    <mergeCell ref="A49:B51"/>
    <mergeCell ref="C49:F49"/>
    <mergeCell ref="I49:J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6"/>
  <sheetViews>
    <sheetView workbookViewId="0">
      <selection sqref="A1:XFD1048576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6" x14ac:dyDescent="0.15">
      <c r="A1" s="31" t="s">
        <v>65</v>
      </c>
    </row>
    <row r="2" spans="1:16" x14ac:dyDescent="0.15">
      <c r="A2" s="31" t="s">
        <v>20</v>
      </c>
    </row>
    <row r="3" spans="1:16" x14ac:dyDescent="0.15">
      <c r="A3" s="31" t="s">
        <v>21</v>
      </c>
      <c r="C3" s="181" t="s">
        <v>134</v>
      </c>
      <c r="D3" s="182"/>
      <c r="E3" s="182"/>
      <c r="F3" s="182"/>
      <c r="G3" s="82"/>
      <c r="H3" s="82"/>
    </row>
    <row r="4" spans="1:16" x14ac:dyDescent="0.15">
      <c r="A4" s="31" t="s">
        <v>22</v>
      </c>
    </row>
    <row r="5" spans="1:16" x14ac:dyDescent="0.15">
      <c r="A5" s="31" t="s">
        <v>68</v>
      </c>
    </row>
    <row r="6" spans="1:16" x14ac:dyDescent="0.15">
      <c r="A6" s="200" t="s">
        <v>3</v>
      </c>
      <c r="B6" s="200"/>
      <c r="C6" s="203" t="s">
        <v>131</v>
      </c>
      <c r="D6" s="204"/>
      <c r="E6" s="204"/>
      <c r="F6" s="205"/>
      <c r="G6" s="206" t="s">
        <v>24</v>
      </c>
      <c r="H6" s="206"/>
      <c r="I6" s="203" t="s">
        <v>132</v>
      </c>
      <c r="J6" s="204"/>
      <c r="K6" s="200" t="s">
        <v>6</v>
      </c>
    </row>
    <row r="7" spans="1:16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6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  <c r="N8" s="31">
        <v>348998000</v>
      </c>
      <c r="P8" s="31">
        <v>102894000</v>
      </c>
    </row>
    <row r="9" spans="1:16" ht="13" thickTop="1" x14ac:dyDescent="0.15">
      <c r="A9" s="83">
        <v>1</v>
      </c>
      <c r="B9" s="84" t="s">
        <v>7</v>
      </c>
      <c r="C9" s="85">
        <v>17945</v>
      </c>
      <c r="D9" s="85">
        <v>20159</v>
      </c>
      <c r="E9" s="86">
        <v>17012</v>
      </c>
      <c r="F9" s="87">
        <v>14522</v>
      </c>
      <c r="G9" s="1">
        <f>C9+D9</f>
        <v>38104</v>
      </c>
      <c r="H9" s="1">
        <f>E9+F9</f>
        <v>31534</v>
      </c>
      <c r="I9" s="88">
        <v>269853000</v>
      </c>
      <c r="J9" s="88">
        <v>109462000</v>
      </c>
      <c r="K9" s="39">
        <f t="shared" ref="K9:K20" si="0">SUM(I9:J9)</f>
        <v>379315000</v>
      </c>
      <c r="N9" s="31">
        <v>300774000</v>
      </c>
      <c r="P9" s="31">
        <v>92636000</v>
      </c>
    </row>
    <row r="10" spans="1:16" x14ac:dyDescent="0.15">
      <c r="A10" s="40">
        <f>A9+1</f>
        <v>2</v>
      </c>
      <c r="B10" s="41" t="s">
        <v>8</v>
      </c>
      <c r="C10" s="90">
        <v>16677</v>
      </c>
      <c r="D10" s="90">
        <v>20850</v>
      </c>
      <c r="E10" s="91">
        <v>16303</v>
      </c>
      <c r="F10" s="92">
        <v>14419</v>
      </c>
      <c r="G10" s="2">
        <f>C10+D10</f>
        <v>37527</v>
      </c>
      <c r="H10" s="2">
        <f>+F10+E10</f>
        <v>30722</v>
      </c>
      <c r="I10" s="93">
        <v>281945000</v>
      </c>
      <c r="J10" s="88">
        <v>105661000</v>
      </c>
      <c r="K10" s="43">
        <f t="shared" si="0"/>
        <v>387606000</v>
      </c>
      <c r="N10" s="31">
        <v>330856000</v>
      </c>
      <c r="P10" s="31">
        <v>105628000</v>
      </c>
    </row>
    <row r="11" spans="1:16" x14ac:dyDescent="0.15">
      <c r="A11" s="40">
        <f t="shared" ref="A11:A20" si="1">A10+1</f>
        <v>3</v>
      </c>
      <c r="B11" s="37" t="s">
        <v>30</v>
      </c>
      <c r="C11" s="90">
        <v>12527</v>
      </c>
      <c r="D11" s="90">
        <v>14217</v>
      </c>
      <c r="E11" s="91">
        <v>13875</v>
      </c>
      <c r="F11" s="92">
        <v>11816</v>
      </c>
      <c r="G11" s="2">
        <f t="shared" ref="G11:G20" si="2">C11+D11</f>
        <v>26744</v>
      </c>
      <c r="H11" s="2">
        <f t="shared" ref="H11:H20" si="3">+F11+E11</f>
        <v>25691</v>
      </c>
      <c r="I11" s="93">
        <v>205330000</v>
      </c>
      <c r="J11" s="88">
        <v>89999000</v>
      </c>
      <c r="K11" s="43">
        <f t="shared" si="0"/>
        <v>295329000</v>
      </c>
      <c r="N11" s="31">
        <v>305342000</v>
      </c>
      <c r="P11" s="31">
        <v>91837000</v>
      </c>
    </row>
    <row r="12" spans="1:16" x14ac:dyDescent="0.15">
      <c r="A12" s="40">
        <f t="shared" si="1"/>
        <v>4</v>
      </c>
      <c r="B12" s="37" t="s">
        <v>31</v>
      </c>
      <c r="C12" s="90">
        <v>2115</v>
      </c>
      <c r="D12" s="90">
        <v>2822</v>
      </c>
      <c r="E12" s="91">
        <v>6081</v>
      </c>
      <c r="F12" s="92">
        <v>4831</v>
      </c>
      <c r="G12" s="2">
        <f t="shared" si="2"/>
        <v>4937</v>
      </c>
      <c r="H12" s="2">
        <f t="shared" si="3"/>
        <v>10912</v>
      </c>
      <c r="I12" s="88">
        <v>32846000</v>
      </c>
      <c r="J12" s="88">
        <v>31558000</v>
      </c>
      <c r="K12" s="43">
        <f t="shared" si="0"/>
        <v>64404000</v>
      </c>
      <c r="N12" s="31">
        <v>304971000</v>
      </c>
      <c r="P12" s="31">
        <v>99085000</v>
      </c>
    </row>
    <row r="13" spans="1:16" x14ac:dyDescent="0.15">
      <c r="A13" s="40">
        <f t="shared" si="1"/>
        <v>5</v>
      </c>
      <c r="B13" s="37" t="s">
        <v>9</v>
      </c>
      <c r="C13" s="90">
        <v>2568</v>
      </c>
      <c r="D13" s="90">
        <v>2568</v>
      </c>
      <c r="E13" s="91">
        <v>6155</v>
      </c>
      <c r="F13" s="92">
        <v>4288</v>
      </c>
      <c r="G13" s="2">
        <f t="shared" si="2"/>
        <v>5136</v>
      </c>
      <c r="H13" s="2">
        <f t="shared" si="3"/>
        <v>10443</v>
      </c>
      <c r="I13" s="93">
        <v>27118000</v>
      </c>
      <c r="J13" s="88">
        <v>27731000</v>
      </c>
      <c r="K13" s="43">
        <f t="shared" si="0"/>
        <v>54849000</v>
      </c>
      <c r="N13" s="31">
        <v>242745000</v>
      </c>
      <c r="P13" s="31">
        <v>65515000</v>
      </c>
    </row>
    <row r="14" spans="1:16" x14ac:dyDescent="0.15">
      <c r="A14" s="40">
        <f t="shared" si="1"/>
        <v>6</v>
      </c>
      <c r="B14" s="37" t="s">
        <v>32</v>
      </c>
      <c r="C14" s="91">
        <v>6494</v>
      </c>
      <c r="D14" s="91">
        <v>6659</v>
      </c>
      <c r="E14" s="91">
        <v>9948</v>
      </c>
      <c r="F14" s="92">
        <v>8504</v>
      </c>
      <c r="G14" s="2">
        <f t="shared" si="2"/>
        <v>13153</v>
      </c>
      <c r="H14" s="2">
        <f t="shared" si="3"/>
        <v>18452</v>
      </c>
      <c r="I14" s="88">
        <v>100027000</v>
      </c>
      <c r="J14" s="88">
        <v>67526000</v>
      </c>
      <c r="K14" s="43">
        <f t="shared" si="0"/>
        <v>167553000</v>
      </c>
      <c r="N14" s="31">
        <v>326465000</v>
      </c>
      <c r="P14" s="31">
        <v>106354000</v>
      </c>
    </row>
    <row r="15" spans="1:16" x14ac:dyDescent="0.15">
      <c r="A15" s="40">
        <f t="shared" si="1"/>
        <v>7</v>
      </c>
      <c r="B15" s="41" t="s">
        <v>33</v>
      </c>
      <c r="C15" s="91">
        <v>7799</v>
      </c>
      <c r="D15" s="91">
        <v>8025</v>
      </c>
      <c r="E15" s="91">
        <v>11021</v>
      </c>
      <c r="F15" s="92">
        <v>9805</v>
      </c>
      <c r="G15" s="2">
        <f t="shared" si="2"/>
        <v>15824</v>
      </c>
      <c r="H15" s="2">
        <f t="shared" si="3"/>
        <v>20826</v>
      </c>
      <c r="I15" s="88">
        <v>116011000</v>
      </c>
      <c r="J15" s="88">
        <v>80590000</v>
      </c>
      <c r="K15" s="43">
        <f t="shared" si="0"/>
        <v>196601000</v>
      </c>
      <c r="N15" s="31">
        <v>315505000</v>
      </c>
      <c r="P15" s="31">
        <v>97242000</v>
      </c>
    </row>
    <row r="16" spans="1:16" x14ac:dyDescent="0.15">
      <c r="A16" s="40">
        <f t="shared" si="1"/>
        <v>8</v>
      </c>
      <c r="B16" s="41" t="s">
        <v>34</v>
      </c>
      <c r="C16" s="91">
        <v>6151</v>
      </c>
      <c r="D16" s="91">
        <v>6743</v>
      </c>
      <c r="E16" s="91">
        <v>10390</v>
      </c>
      <c r="F16" s="92">
        <v>7538</v>
      </c>
      <c r="G16" s="2">
        <f t="shared" si="2"/>
        <v>12894</v>
      </c>
      <c r="H16" s="2">
        <f t="shared" si="3"/>
        <v>17928</v>
      </c>
      <c r="I16" s="88">
        <v>90194000</v>
      </c>
      <c r="J16" s="88">
        <v>58481000</v>
      </c>
      <c r="K16" s="43">
        <f t="shared" si="0"/>
        <v>148675000</v>
      </c>
      <c r="N16" s="31">
        <v>288032000</v>
      </c>
      <c r="P16" s="31">
        <v>89284000</v>
      </c>
    </row>
    <row r="17" spans="1:16" x14ac:dyDescent="0.15">
      <c r="A17" s="40">
        <f t="shared" si="1"/>
        <v>9</v>
      </c>
      <c r="B17" s="37" t="s">
        <v>10</v>
      </c>
      <c r="C17" s="59">
        <v>5399</v>
      </c>
      <c r="D17" s="59">
        <v>5274</v>
      </c>
      <c r="E17" s="59">
        <v>9972</v>
      </c>
      <c r="F17" s="59">
        <v>6513</v>
      </c>
      <c r="G17" s="2">
        <f t="shared" si="2"/>
        <v>10673</v>
      </c>
      <c r="H17" s="2">
        <f t="shared" si="3"/>
        <v>16485</v>
      </c>
      <c r="I17" s="88">
        <v>70723000</v>
      </c>
      <c r="J17" s="88">
        <v>45758000</v>
      </c>
      <c r="K17" s="43">
        <f t="shared" si="0"/>
        <v>116481000</v>
      </c>
      <c r="N17" s="31">
        <v>293318000</v>
      </c>
      <c r="P17" s="31">
        <v>90966000</v>
      </c>
    </row>
    <row r="18" spans="1:16" x14ac:dyDescent="0.15">
      <c r="A18" s="40">
        <f t="shared" si="1"/>
        <v>10</v>
      </c>
      <c r="B18" s="37" t="s">
        <v>35</v>
      </c>
      <c r="C18" s="91">
        <v>5742</v>
      </c>
      <c r="D18" s="91">
        <v>5062</v>
      </c>
      <c r="E18" s="91">
        <v>9967</v>
      </c>
      <c r="F18" s="92">
        <v>5739</v>
      </c>
      <c r="G18" s="2">
        <f t="shared" si="2"/>
        <v>10804</v>
      </c>
      <c r="H18" s="2">
        <f t="shared" si="3"/>
        <v>15706</v>
      </c>
      <c r="I18" s="88">
        <v>69027000</v>
      </c>
      <c r="J18" s="88">
        <v>42362000</v>
      </c>
      <c r="K18" s="43">
        <f t="shared" si="0"/>
        <v>111389000</v>
      </c>
      <c r="N18" s="31">
        <v>294411000</v>
      </c>
      <c r="P18" s="31">
        <v>89064000</v>
      </c>
    </row>
    <row r="19" spans="1:16" x14ac:dyDescent="0.15">
      <c r="A19" s="40">
        <f t="shared" si="1"/>
        <v>11</v>
      </c>
      <c r="B19" s="37" t="s">
        <v>36</v>
      </c>
      <c r="C19" s="91">
        <v>6655</v>
      </c>
      <c r="D19" s="91">
        <v>7568</v>
      </c>
      <c r="E19" s="91">
        <v>10298</v>
      </c>
      <c r="F19" s="91">
        <v>7027</v>
      </c>
      <c r="G19" s="2">
        <f t="shared" si="2"/>
        <v>14223</v>
      </c>
      <c r="H19" s="2">
        <f t="shared" si="3"/>
        <v>17325</v>
      </c>
      <c r="I19" s="91">
        <v>101910000</v>
      </c>
      <c r="J19" s="91">
        <v>53263000</v>
      </c>
      <c r="K19" s="43">
        <f t="shared" si="0"/>
        <v>155173000</v>
      </c>
      <c r="N19" s="31">
        <v>277087000</v>
      </c>
      <c r="P19" s="31">
        <v>105376000</v>
      </c>
    </row>
    <row r="20" spans="1:16" x14ac:dyDescent="0.15">
      <c r="A20" s="44">
        <f t="shared" si="1"/>
        <v>12</v>
      </c>
      <c r="B20" s="37" t="s">
        <v>37</v>
      </c>
      <c r="C20" s="94">
        <v>5653</v>
      </c>
      <c r="D20" s="94">
        <v>6914</v>
      </c>
      <c r="E20" s="94">
        <v>10320</v>
      </c>
      <c r="F20" s="94">
        <v>6613</v>
      </c>
      <c r="G20" s="2">
        <f t="shared" si="2"/>
        <v>12567</v>
      </c>
      <c r="H20" s="2">
        <f t="shared" si="3"/>
        <v>16933</v>
      </c>
      <c r="I20" s="94">
        <v>85512000</v>
      </c>
      <c r="J20" s="94">
        <v>48230000</v>
      </c>
      <c r="K20" s="43">
        <f t="shared" si="0"/>
        <v>133742000</v>
      </c>
    </row>
    <row r="21" spans="1:16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6" x14ac:dyDescent="0.15">
      <c r="A22" s="118" t="s">
        <v>74</v>
      </c>
      <c r="B22" s="118"/>
      <c r="C22" s="119">
        <f t="shared" ref="C22:K22" si="4">SUM(C9:C20)</f>
        <v>95725</v>
      </c>
      <c r="D22" s="119">
        <f t="shared" si="4"/>
        <v>106861</v>
      </c>
      <c r="E22" s="119">
        <f t="shared" si="4"/>
        <v>131342</v>
      </c>
      <c r="F22" s="119">
        <f t="shared" si="4"/>
        <v>101615</v>
      </c>
      <c r="G22" s="119">
        <f>SUM(G9:G21)</f>
        <v>202586</v>
      </c>
      <c r="H22" s="119">
        <f>SUM(H9:H21)</f>
        <v>232957</v>
      </c>
      <c r="I22" s="119">
        <f t="shared" si="4"/>
        <v>1450496000</v>
      </c>
      <c r="J22" s="119">
        <f t="shared" si="4"/>
        <v>760621000</v>
      </c>
      <c r="K22" s="119">
        <f t="shared" si="4"/>
        <v>2211117000</v>
      </c>
    </row>
    <row r="23" spans="1:16" x14ac:dyDescent="0.15">
      <c r="A23" s="118" t="s">
        <v>75</v>
      </c>
      <c r="B23" s="120"/>
      <c r="C23" s="121">
        <v>186143</v>
      </c>
      <c r="D23" s="121">
        <v>256954</v>
      </c>
      <c r="E23" s="121">
        <v>198941</v>
      </c>
      <c r="F23" s="121">
        <v>175066</v>
      </c>
      <c r="G23" s="121">
        <v>443097</v>
      </c>
      <c r="H23" s="121">
        <v>374007</v>
      </c>
      <c r="I23" s="121">
        <v>3960210000</v>
      </c>
      <c r="J23" s="121">
        <v>1185507000</v>
      </c>
      <c r="K23" s="121">
        <v>5145717000</v>
      </c>
    </row>
    <row r="24" spans="1:16" x14ac:dyDescent="0.15">
      <c r="K24" s="89">
        <f>K22/K23</f>
        <v>0.42970046739842088</v>
      </c>
    </row>
    <row r="27" spans="1:16" x14ac:dyDescent="0.15">
      <c r="B27" s="31" t="s">
        <v>66</v>
      </c>
      <c r="C27" s="31" t="s">
        <v>133</v>
      </c>
    </row>
    <row r="28" spans="1:16" x14ac:dyDescent="0.15">
      <c r="B28" s="80" t="s">
        <v>59</v>
      </c>
      <c r="C28" s="80"/>
    </row>
    <row r="29" spans="1:16" x14ac:dyDescent="0.15">
      <c r="B29" s="80" t="s">
        <v>1</v>
      </c>
      <c r="C29" s="80" t="s">
        <v>83</v>
      </c>
    </row>
    <row r="30" spans="1:16" x14ac:dyDescent="0.15">
      <c r="B30" s="80" t="s">
        <v>61</v>
      </c>
      <c r="C30" s="80" t="s">
        <v>60</v>
      </c>
    </row>
    <row r="48" spans="1:1" x14ac:dyDescent="0.15">
      <c r="A48" s="31" t="s">
        <v>71</v>
      </c>
    </row>
    <row r="49" spans="1:10" x14ac:dyDescent="0.15">
      <c r="A49" s="200" t="s">
        <v>3</v>
      </c>
      <c r="B49" s="200"/>
      <c r="C49" s="203" t="s">
        <v>72</v>
      </c>
      <c r="D49" s="204"/>
      <c r="E49" s="204"/>
      <c r="F49" s="205"/>
      <c r="G49" s="81"/>
      <c r="H49" s="81"/>
      <c r="I49" s="203" t="s">
        <v>73</v>
      </c>
      <c r="J49" s="204"/>
    </row>
    <row r="50" spans="1:10" x14ac:dyDescent="0.15">
      <c r="A50" s="201"/>
      <c r="B50" s="201"/>
      <c r="C50" s="208" t="s">
        <v>26</v>
      </c>
      <c r="D50" s="208"/>
      <c r="E50" s="208" t="s">
        <v>27</v>
      </c>
      <c r="F50" s="208"/>
      <c r="G50" s="108"/>
      <c r="H50" s="108"/>
      <c r="I50" s="101" t="s">
        <v>26</v>
      </c>
      <c r="J50" s="101" t="s">
        <v>27</v>
      </c>
    </row>
    <row r="51" spans="1:10" ht="13" thickBot="1" x14ac:dyDescent="0.2">
      <c r="A51" s="202"/>
      <c r="B51" s="202"/>
      <c r="C51" s="221" t="s">
        <v>29</v>
      </c>
      <c r="D51" s="222"/>
      <c r="E51" s="221" t="s">
        <v>29</v>
      </c>
      <c r="F51" s="222"/>
      <c r="G51" s="109"/>
      <c r="H51" s="109"/>
      <c r="I51" s="102" t="s">
        <v>29</v>
      </c>
      <c r="J51" s="102" t="s">
        <v>29</v>
      </c>
    </row>
    <row r="52" spans="1:10" ht="13" thickTop="1" x14ac:dyDescent="0.15">
      <c r="A52" s="36">
        <v>1</v>
      </c>
      <c r="B52" s="97" t="s">
        <v>7</v>
      </c>
      <c r="C52" s="215">
        <v>207338000</v>
      </c>
      <c r="D52" s="216"/>
      <c r="E52" s="217">
        <v>68836000</v>
      </c>
      <c r="F52" s="218"/>
      <c r="G52" s="110"/>
      <c r="H52" s="110"/>
      <c r="I52" s="99">
        <v>285956000</v>
      </c>
      <c r="J52" s="100">
        <v>76417000</v>
      </c>
    </row>
    <row r="53" spans="1:10" x14ac:dyDescent="0.15">
      <c r="A53" s="40">
        <f>A52+1</f>
        <v>2</v>
      </c>
      <c r="B53" s="98" t="s">
        <v>8</v>
      </c>
      <c r="C53" s="215">
        <v>206541000</v>
      </c>
      <c r="D53" s="216"/>
      <c r="E53" s="217">
        <v>65046000</v>
      </c>
      <c r="F53" s="218"/>
      <c r="G53" s="110"/>
      <c r="H53" s="110"/>
      <c r="I53" s="99">
        <v>287280000</v>
      </c>
      <c r="J53" s="100">
        <v>77276000</v>
      </c>
    </row>
    <row r="54" spans="1:10" x14ac:dyDescent="0.15">
      <c r="A54" s="40">
        <f t="shared" ref="A54:A63" si="5">A53+1</f>
        <v>3</v>
      </c>
      <c r="B54" s="97" t="s">
        <v>30</v>
      </c>
      <c r="C54" s="215">
        <v>200671000</v>
      </c>
      <c r="D54" s="216"/>
      <c r="E54" s="217">
        <v>62816000</v>
      </c>
      <c r="F54" s="218"/>
      <c r="G54" s="110"/>
      <c r="H54" s="110"/>
      <c r="I54" s="99">
        <v>302173000</v>
      </c>
      <c r="J54" s="100">
        <v>91511000</v>
      </c>
    </row>
    <row r="55" spans="1:10" x14ac:dyDescent="0.15">
      <c r="A55" s="40">
        <f t="shared" si="5"/>
        <v>4</v>
      </c>
      <c r="B55" s="97" t="s">
        <v>31</v>
      </c>
      <c r="C55" s="215">
        <v>232538000</v>
      </c>
      <c r="D55" s="216"/>
      <c r="E55" s="217">
        <v>72803000</v>
      </c>
      <c r="F55" s="218"/>
      <c r="G55" s="110"/>
      <c r="H55" s="110"/>
      <c r="I55" s="99">
        <v>295249000</v>
      </c>
      <c r="J55" s="100">
        <v>95493000</v>
      </c>
    </row>
    <row r="56" spans="1:10" x14ac:dyDescent="0.15">
      <c r="A56" s="40">
        <f t="shared" si="5"/>
        <v>5</v>
      </c>
      <c r="B56" s="97" t="s">
        <v>9</v>
      </c>
      <c r="C56" s="215">
        <v>232558000</v>
      </c>
      <c r="D56" s="216"/>
      <c r="E56" s="217">
        <v>71445000</v>
      </c>
      <c r="F56" s="218"/>
      <c r="G56" s="110"/>
      <c r="H56" s="110"/>
      <c r="I56" s="99">
        <v>273017000</v>
      </c>
      <c r="J56" s="100">
        <v>84887000</v>
      </c>
    </row>
    <row r="57" spans="1:10" x14ac:dyDescent="0.15">
      <c r="A57" s="40">
        <f t="shared" si="5"/>
        <v>6</v>
      </c>
      <c r="B57" s="97" t="s">
        <v>32</v>
      </c>
      <c r="C57" s="215">
        <v>209800000</v>
      </c>
      <c r="D57" s="216"/>
      <c r="E57" s="217">
        <v>60942000</v>
      </c>
      <c r="F57" s="218"/>
      <c r="G57" s="110"/>
      <c r="H57" s="110"/>
      <c r="I57" s="99">
        <v>303173000</v>
      </c>
      <c r="J57" s="100">
        <v>98072000</v>
      </c>
    </row>
    <row r="58" spans="1:10" x14ac:dyDescent="0.15">
      <c r="A58" s="40">
        <f t="shared" si="5"/>
        <v>7</v>
      </c>
      <c r="B58" s="98" t="s">
        <v>33</v>
      </c>
      <c r="C58" s="215">
        <v>236129000</v>
      </c>
      <c r="D58" s="216"/>
      <c r="E58" s="217">
        <v>68898000</v>
      </c>
      <c r="F58" s="218"/>
      <c r="G58" s="110"/>
      <c r="H58" s="110"/>
      <c r="I58" s="99">
        <v>247550000</v>
      </c>
      <c r="J58" s="100">
        <v>82892000</v>
      </c>
    </row>
    <row r="59" spans="1:10" x14ac:dyDescent="0.15">
      <c r="A59" s="40">
        <f t="shared" si="5"/>
        <v>8</v>
      </c>
      <c r="B59" s="98" t="s">
        <v>34</v>
      </c>
      <c r="C59" s="215">
        <v>185751000</v>
      </c>
      <c r="D59" s="216"/>
      <c r="E59" s="217">
        <v>48205000</v>
      </c>
      <c r="F59" s="218"/>
      <c r="G59" s="110"/>
      <c r="H59" s="110"/>
      <c r="I59" s="99">
        <f>[1]Sheet1!H37</f>
        <v>288333000</v>
      </c>
      <c r="J59" s="100">
        <f>[1]Sheet1!I37</f>
        <v>98657000</v>
      </c>
    </row>
    <row r="60" spans="1:10" x14ac:dyDescent="0.15">
      <c r="A60" s="40">
        <f t="shared" si="5"/>
        <v>9</v>
      </c>
      <c r="B60" s="97" t="s">
        <v>10</v>
      </c>
      <c r="C60" s="215">
        <v>232343000</v>
      </c>
      <c r="D60" s="216"/>
      <c r="E60" s="217">
        <v>63551000</v>
      </c>
      <c r="F60" s="218"/>
      <c r="G60" s="110"/>
      <c r="H60" s="110"/>
      <c r="I60" s="99">
        <f>[2]Sheet1!H38</f>
        <v>335030000</v>
      </c>
      <c r="J60" s="100">
        <f>[2]Sheet1!I38</f>
        <v>116300000</v>
      </c>
    </row>
    <row r="61" spans="1:10" x14ac:dyDescent="0.15">
      <c r="A61" s="40">
        <f t="shared" si="5"/>
        <v>10</v>
      </c>
      <c r="B61" s="97" t="s">
        <v>35</v>
      </c>
      <c r="C61" s="215">
        <v>220678000</v>
      </c>
      <c r="D61" s="216"/>
      <c r="E61" s="217">
        <v>63887000</v>
      </c>
      <c r="F61" s="218"/>
      <c r="G61" s="110"/>
      <c r="H61" s="110"/>
      <c r="I61" s="99">
        <f>[2]Sheet1!H37</f>
        <v>339690000</v>
      </c>
      <c r="J61" s="100">
        <f>[2]Sheet1!I37</f>
        <v>116505000</v>
      </c>
    </row>
    <row r="62" spans="1:10" x14ac:dyDescent="0.15">
      <c r="A62" s="40">
        <f t="shared" si="5"/>
        <v>11</v>
      </c>
      <c r="B62" s="97" t="s">
        <v>36</v>
      </c>
      <c r="C62" s="215">
        <v>218956000</v>
      </c>
      <c r="D62" s="216"/>
      <c r="E62" s="217">
        <v>68301000</v>
      </c>
      <c r="F62" s="218"/>
      <c r="G62" s="110"/>
      <c r="H62" s="110"/>
      <c r="I62" s="99"/>
      <c r="J62" s="100"/>
    </row>
    <row r="63" spans="1:10" ht="13" thickBot="1" x14ac:dyDescent="0.2">
      <c r="A63" s="44">
        <f t="shared" si="5"/>
        <v>12</v>
      </c>
      <c r="B63" s="97" t="s">
        <v>37</v>
      </c>
      <c r="C63" s="215">
        <v>222722000</v>
      </c>
      <c r="D63" s="216"/>
      <c r="E63" s="217">
        <v>72631000</v>
      </c>
      <c r="F63" s="218"/>
      <c r="G63" s="111"/>
      <c r="H63" s="111"/>
      <c r="I63" s="106"/>
      <c r="J63" s="107"/>
    </row>
    <row r="64" spans="1:10" ht="13" thickTop="1" x14ac:dyDescent="0.15">
      <c r="A64" s="49" t="s">
        <v>39</v>
      </c>
      <c r="B64" s="50"/>
      <c r="C64" s="219">
        <f>SUM(C52:C63)</f>
        <v>2606025000</v>
      </c>
      <c r="D64" s="220"/>
      <c r="E64" s="219">
        <f>SUM(E52:E63)</f>
        <v>787361000</v>
      </c>
      <c r="F64" s="220"/>
      <c r="G64" s="112"/>
      <c r="H64" s="112"/>
      <c r="I64" s="103">
        <f t="shared" ref="I64:J64" si="6">SUM(I52:I63)</f>
        <v>2957451000</v>
      </c>
      <c r="J64" s="103">
        <f t="shared" si="6"/>
        <v>938010000</v>
      </c>
    </row>
    <row r="65" spans="1:10" ht="13" thickBot="1" x14ac:dyDescent="0.2">
      <c r="A65" s="95" t="s">
        <v>69</v>
      </c>
      <c r="B65" s="96"/>
      <c r="C65" s="212">
        <f>C64/12</f>
        <v>217168750</v>
      </c>
      <c r="D65" s="213"/>
      <c r="E65" s="212">
        <f t="shared" ref="E65" si="7">E64/12</f>
        <v>65613416.666666664</v>
      </c>
      <c r="F65" s="213"/>
      <c r="G65" s="113"/>
      <c r="H65" s="113"/>
      <c r="I65" s="104">
        <f>I64/5</f>
        <v>591490200</v>
      </c>
      <c r="J65" s="104">
        <f>J64/5</f>
        <v>187602000</v>
      </c>
    </row>
    <row r="66" spans="1:10" ht="13" thickTop="1" x14ac:dyDescent="0.15">
      <c r="A66" s="31" t="s">
        <v>70</v>
      </c>
      <c r="C66" s="214">
        <f>C55/22</f>
        <v>10569909.090909092</v>
      </c>
      <c r="D66" s="214"/>
      <c r="E66" s="214">
        <f>E55/22</f>
        <v>3309227.2727272729</v>
      </c>
      <c r="F66" s="214"/>
      <c r="G66" s="105"/>
      <c r="H66" s="105"/>
      <c r="I66" s="105">
        <f>I55/20</f>
        <v>14762450</v>
      </c>
      <c r="J66" s="105">
        <f>J55/20</f>
        <v>4774650</v>
      </c>
    </row>
  </sheetData>
  <mergeCells count="47"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A49:B51"/>
    <mergeCell ref="C49:F49"/>
    <mergeCell ref="I49:J49"/>
    <mergeCell ref="C50:D50"/>
    <mergeCell ref="E50:F50"/>
    <mergeCell ref="C51:D51"/>
    <mergeCell ref="E51:F51"/>
    <mergeCell ref="C3:F3"/>
    <mergeCell ref="A6:B8"/>
    <mergeCell ref="C6:F6"/>
    <mergeCell ref="G6:H6"/>
    <mergeCell ref="I6:J6"/>
    <mergeCell ref="K6:K8"/>
    <mergeCell ref="C7:D7"/>
    <mergeCell ref="E7:F7"/>
    <mergeCell ref="G7:G8"/>
    <mergeCell ref="H7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EB45-B9C9-4513-8F13-847AB8190116}">
  <dimension ref="A1:P66"/>
  <sheetViews>
    <sheetView topLeftCell="E7" workbookViewId="0">
      <selection activeCell="E7" sqref="A1:XFD1048576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6" x14ac:dyDescent="0.15">
      <c r="A1" s="31" t="s">
        <v>65</v>
      </c>
    </row>
    <row r="2" spans="1:16" x14ac:dyDescent="0.15">
      <c r="A2" s="31" t="s">
        <v>20</v>
      </c>
    </row>
    <row r="3" spans="1:16" x14ac:dyDescent="0.15">
      <c r="A3" s="31" t="s">
        <v>21</v>
      </c>
      <c r="C3" s="181" t="s">
        <v>172</v>
      </c>
      <c r="D3" s="182"/>
      <c r="E3" s="182"/>
      <c r="F3" s="182"/>
      <c r="G3" s="82"/>
      <c r="H3" s="82"/>
    </row>
    <row r="4" spans="1:16" x14ac:dyDescent="0.15">
      <c r="A4" s="31" t="s">
        <v>22</v>
      </c>
    </row>
    <row r="5" spans="1:16" x14ac:dyDescent="0.15">
      <c r="A5" s="31" t="s">
        <v>68</v>
      </c>
    </row>
    <row r="6" spans="1:16" x14ac:dyDescent="0.15">
      <c r="A6" s="200" t="s">
        <v>3</v>
      </c>
      <c r="B6" s="200"/>
      <c r="C6" s="203" t="s">
        <v>173</v>
      </c>
      <c r="D6" s="204"/>
      <c r="E6" s="204"/>
      <c r="F6" s="205"/>
      <c r="G6" s="206" t="s">
        <v>24</v>
      </c>
      <c r="H6" s="206"/>
      <c r="I6" s="203" t="s">
        <v>174</v>
      </c>
      <c r="J6" s="204"/>
      <c r="K6" s="200" t="s">
        <v>6</v>
      </c>
    </row>
    <row r="7" spans="1:16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6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  <c r="N8" s="31">
        <v>65151000</v>
      </c>
      <c r="P8" s="31">
        <v>38952000</v>
      </c>
    </row>
    <row r="9" spans="1:16" ht="13" thickTop="1" x14ac:dyDescent="0.15">
      <c r="A9" s="83">
        <v>1</v>
      </c>
      <c r="B9" s="84" t="s">
        <v>7</v>
      </c>
      <c r="C9" s="85">
        <v>4911</v>
      </c>
      <c r="D9" s="85">
        <v>4923</v>
      </c>
      <c r="E9" s="86">
        <v>9939</v>
      </c>
      <c r="F9" s="87">
        <v>5532</v>
      </c>
      <c r="G9" s="1">
        <f>C9+D9</f>
        <v>9834</v>
      </c>
      <c r="H9" s="1">
        <f>E9+F9</f>
        <v>15471</v>
      </c>
      <c r="I9" s="59">
        <v>65151000</v>
      </c>
      <c r="J9" s="59">
        <v>38952000</v>
      </c>
      <c r="K9" s="39">
        <f t="shared" ref="K9:K20" si="0">SUM(I9:J9)</f>
        <v>104103000</v>
      </c>
      <c r="N9" s="31">
        <v>74585000</v>
      </c>
      <c r="P9" s="31">
        <v>39519000</v>
      </c>
    </row>
    <row r="10" spans="1:16" x14ac:dyDescent="0.15">
      <c r="A10" s="40">
        <f>A9+1</f>
        <v>2</v>
      </c>
      <c r="B10" s="41" t="s">
        <v>8</v>
      </c>
      <c r="C10" s="90">
        <v>4984</v>
      </c>
      <c r="D10" s="90">
        <v>5635</v>
      </c>
      <c r="E10" s="91">
        <v>9343</v>
      </c>
      <c r="F10" s="92">
        <v>5598</v>
      </c>
      <c r="G10" s="2">
        <f>C10+D10</f>
        <v>10619</v>
      </c>
      <c r="H10" s="2">
        <f>+F10+E10</f>
        <v>14941</v>
      </c>
      <c r="I10" s="59">
        <v>74585000</v>
      </c>
      <c r="J10" s="59">
        <v>39519000</v>
      </c>
      <c r="K10" s="43">
        <f t="shared" si="0"/>
        <v>114104000</v>
      </c>
      <c r="N10" s="31">
        <v>119331000</v>
      </c>
      <c r="P10" s="31">
        <v>52220000</v>
      </c>
    </row>
    <row r="11" spans="1:16" x14ac:dyDescent="0.15">
      <c r="A11" s="40">
        <f t="shared" ref="A11:A20" si="1">A10+1</f>
        <v>3</v>
      </c>
      <c r="B11" s="37" t="s">
        <v>30</v>
      </c>
      <c r="C11" s="90">
        <v>6010</v>
      </c>
      <c r="D11" s="90">
        <v>8131</v>
      </c>
      <c r="E11" s="91">
        <v>10643</v>
      </c>
      <c r="F11" s="92">
        <v>7288</v>
      </c>
      <c r="G11" s="2">
        <f t="shared" ref="G11:G20" si="2">C11+D11</f>
        <v>14141</v>
      </c>
      <c r="H11" s="2">
        <f t="shared" ref="H11:H20" si="3">+F11+E11</f>
        <v>17931</v>
      </c>
      <c r="I11" s="59">
        <v>119331000</v>
      </c>
      <c r="J11" s="59">
        <v>52220000</v>
      </c>
      <c r="K11" s="43">
        <f t="shared" si="0"/>
        <v>171551000</v>
      </c>
      <c r="N11" s="31">
        <v>106395000</v>
      </c>
      <c r="P11" s="31">
        <v>55554000</v>
      </c>
    </row>
    <row r="12" spans="1:16" x14ac:dyDescent="0.15">
      <c r="A12" s="40">
        <f t="shared" si="1"/>
        <v>4</v>
      </c>
      <c r="B12" s="37" t="s">
        <v>31</v>
      </c>
      <c r="C12" s="90">
        <v>5973</v>
      </c>
      <c r="D12" s="90">
        <v>8028</v>
      </c>
      <c r="E12" s="91">
        <v>10847</v>
      </c>
      <c r="F12" s="92">
        <v>7602</v>
      </c>
      <c r="G12" s="2">
        <f t="shared" si="2"/>
        <v>14001</v>
      </c>
      <c r="H12" s="2">
        <f t="shared" si="3"/>
        <v>18449</v>
      </c>
      <c r="I12" s="59">
        <v>106395000</v>
      </c>
      <c r="J12" s="59">
        <v>55554000</v>
      </c>
      <c r="K12" s="43">
        <f t="shared" si="0"/>
        <v>161949000</v>
      </c>
      <c r="N12" s="31">
        <v>105122000</v>
      </c>
      <c r="P12" s="31">
        <v>45919000</v>
      </c>
    </row>
    <row r="13" spans="1:16" x14ac:dyDescent="0.15">
      <c r="A13" s="40">
        <f t="shared" si="1"/>
        <v>5</v>
      </c>
      <c r="B13" s="37" t="s">
        <v>9</v>
      </c>
      <c r="C13" s="90">
        <v>5104</v>
      </c>
      <c r="D13" s="90">
        <v>7508</v>
      </c>
      <c r="E13" s="91">
        <v>9886</v>
      </c>
      <c r="F13" s="92">
        <v>6533</v>
      </c>
      <c r="G13" s="2">
        <f t="shared" si="2"/>
        <v>12612</v>
      </c>
      <c r="H13" s="2">
        <f t="shared" si="3"/>
        <v>16419</v>
      </c>
      <c r="I13" s="59">
        <v>105122000</v>
      </c>
      <c r="J13" s="59">
        <v>45919000</v>
      </c>
      <c r="K13" s="43">
        <f t="shared" si="0"/>
        <v>151041000</v>
      </c>
      <c r="N13" s="31">
        <v>108847000</v>
      </c>
      <c r="P13" s="31">
        <v>58243000</v>
      </c>
    </row>
    <row r="14" spans="1:16" x14ac:dyDescent="0.15">
      <c r="A14" s="40">
        <f t="shared" si="1"/>
        <v>6</v>
      </c>
      <c r="B14" s="37" t="s">
        <v>32</v>
      </c>
      <c r="C14" s="91">
        <v>5343</v>
      </c>
      <c r="D14" s="91">
        <v>7985</v>
      </c>
      <c r="E14" s="91">
        <v>10630</v>
      </c>
      <c r="F14" s="92">
        <v>7890</v>
      </c>
      <c r="G14" s="2">
        <f t="shared" si="2"/>
        <v>13328</v>
      </c>
      <c r="H14" s="2">
        <f t="shared" si="3"/>
        <v>18520</v>
      </c>
      <c r="I14" s="59">
        <v>108847000</v>
      </c>
      <c r="J14" s="59">
        <v>58243000</v>
      </c>
      <c r="K14" s="43">
        <f t="shared" si="0"/>
        <v>167090000</v>
      </c>
      <c r="N14" s="31">
        <v>23981000</v>
      </c>
      <c r="P14" s="31">
        <v>23583000</v>
      </c>
    </row>
    <row r="15" spans="1:16" x14ac:dyDescent="0.15">
      <c r="A15" s="40">
        <f t="shared" si="1"/>
        <v>7</v>
      </c>
      <c r="B15" s="41" t="s">
        <v>33</v>
      </c>
      <c r="C15" s="91">
        <v>2617</v>
      </c>
      <c r="D15" s="91">
        <v>2525</v>
      </c>
      <c r="E15" s="91">
        <v>5966</v>
      </c>
      <c r="F15" s="92">
        <v>4443</v>
      </c>
      <c r="G15" s="2">
        <f t="shared" si="2"/>
        <v>5142</v>
      </c>
      <c r="H15" s="2">
        <f t="shared" si="3"/>
        <v>10409</v>
      </c>
      <c r="I15" s="59">
        <v>23981000</v>
      </c>
      <c r="J15" s="59">
        <v>23583000</v>
      </c>
      <c r="K15" s="43">
        <f t="shared" si="0"/>
        <v>47564000</v>
      </c>
      <c r="N15" s="31">
        <v>60114000</v>
      </c>
      <c r="P15" s="31">
        <v>40458000</v>
      </c>
    </row>
    <row r="16" spans="1:16" x14ac:dyDescent="0.15">
      <c r="A16" s="40">
        <f t="shared" si="1"/>
        <v>8</v>
      </c>
      <c r="B16" s="41" t="s">
        <v>34</v>
      </c>
      <c r="C16" s="91">
        <v>3596</v>
      </c>
      <c r="D16" s="91">
        <v>4750</v>
      </c>
      <c r="E16" s="91">
        <v>6399</v>
      </c>
      <c r="F16" s="92">
        <v>6814</v>
      </c>
      <c r="G16" s="2">
        <f t="shared" si="2"/>
        <v>8346</v>
      </c>
      <c r="H16" s="2">
        <f t="shared" si="3"/>
        <v>13213</v>
      </c>
      <c r="I16" s="59">
        <v>60114000</v>
      </c>
      <c r="J16" s="59">
        <v>40458000</v>
      </c>
      <c r="K16" s="43">
        <f t="shared" si="0"/>
        <v>100572000</v>
      </c>
      <c r="N16" s="31">
        <v>108312000</v>
      </c>
      <c r="P16" s="31">
        <v>68541000</v>
      </c>
    </row>
    <row r="17" spans="1:16" x14ac:dyDescent="0.15">
      <c r="A17" s="40">
        <f t="shared" si="1"/>
        <v>9</v>
      </c>
      <c r="B17" s="37" t="s">
        <v>10</v>
      </c>
      <c r="C17" s="59">
        <v>5484</v>
      </c>
      <c r="D17" s="59">
        <v>7588</v>
      </c>
      <c r="E17" s="59">
        <v>9680</v>
      </c>
      <c r="F17" s="59">
        <v>8424</v>
      </c>
      <c r="G17" s="2">
        <f t="shared" si="2"/>
        <v>13072</v>
      </c>
      <c r="H17" s="2">
        <f t="shared" si="3"/>
        <v>18104</v>
      </c>
      <c r="I17" s="59">
        <v>108312000</v>
      </c>
      <c r="J17" s="59">
        <v>68541000</v>
      </c>
      <c r="K17" s="43">
        <f t="shared" si="0"/>
        <v>176853000</v>
      </c>
      <c r="N17" s="31">
        <v>131390000</v>
      </c>
      <c r="P17" s="31">
        <v>91906000</v>
      </c>
    </row>
    <row r="18" spans="1:16" x14ac:dyDescent="0.15">
      <c r="A18" s="40">
        <f t="shared" si="1"/>
        <v>10</v>
      </c>
      <c r="B18" s="37" t="s">
        <v>35</v>
      </c>
      <c r="C18" s="91">
        <v>5978</v>
      </c>
      <c r="D18" s="91">
        <v>8680</v>
      </c>
      <c r="E18" s="91">
        <v>10602</v>
      </c>
      <c r="F18" s="92">
        <v>9710</v>
      </c>
      <c r="G18" s="2">
        <f t="shared" si="2"/>
        <v>14658</v>
      </c>
      <c r="H18" s="2">
        <f t="shared" si="3"/>
        <v>20312</v>
      </c>
      <c r="I18" s="59">
        <v>131390000</v>
      </c>
      <c r="J18" s="59">
        <v>91906000</v>
      </c>
      <c r="K18" s="43">
        <f t="shared" si="0"/>
        <v>223296000</v>
      </c>
      <c r="N18" s="31">
        <v>161769000</v>
      </c>
      <c r="P18" s="31">
        <v>100956000</v>
      </c>
    </row>
    <row r="19" spans="1:16" x14ac:dyDescent="0.15">
      <c r="A19" s="40">
        <f t="shared" si="1"/>
        <v>11</v>
      </c>
      <c r="B19" s="37" t="s">
        <v>36</v>
      </c>
      <c r="C19" s="91">
        <v>7364</v>
      </c>
      <c r="D19" s="91">
        <v>10441</v>
      </c>
      <c r="E19" s="91">
        <v>11072</v>
      </c>
      <c r="F19" s="91">
        <v>10671</v>
      </c>
      <c r="G19" s="2">
        <f t="shared" si="2"/>
        <v>17805</v>
      </c>
      <c r="H19" s="2">
        <f t="shared" si="3"/>
        <v>21743</v>
      </c>
      <c r="I19" s="59">
        <v>161769000</v>
      </c>
      <c r="J19" s="59">
        <v>100956000</v>
      </c>
      <c r="K19" s="43">
        <f t="shared" si="0"/>
        <v>262725000</v>
      </c>
      <c r="N19" s="31">
        <v>174172000</v>
      </c>
      <c r="P19" s="31">
        <v>96448000</v>
      </c>
    </row>
    <row r="20" spans="1:16" x14ac:dyDescent="0.15">
      <c r="A20" s="44">
        <f t="shared" si="1"/>
        <v>12</v>
      </c>
      <c r="B20" s="37" t="s">
        <v>37</v>
      </c>
      <c r="C20" s="94">
        <v>7920</v>
      </c>
      <c r="D20" s="94">
        <v>11310</v>
      </c>
      <c r="E20" s="94">
        <v>11574</v>
      </c>
      <c r="F20" s="94">
        <v>10732</v>
      </c>
      <c r="G20" s="2">
        <f t="shared" si="2"/>
        <v>19230</v>
      </c>
      <c r="H20" s="2">
        <f t="shared" si="3"/>
        <v>22306</v>
      </c>
      <c r="I20" s="59">
        <v>174172000</v>
      </c>
      <c r="J20" s="59">
        <v>96448000</v>
      </c>
      <c r="K20" s="43">
        <f t="shared" si="0"/>
        <v>270620000</v>
      </c>
    </row>
    <row r="21" spans="1:16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6" x14ac:dyDescent="0.15">
      <c r="A22" s="118" t="s">
        <v>74</v>
      </c>
      <c r="B22" s="118"/>
      <c r="C22" s="119">
        <f t="shared" ref="C22:K22" si="4">SUM(C9:C20)</f>
        <v>65284</v>
      </c>
      <c r="D22" s="119">
        <f t="shared" si="4"/>
        <v>87504</v>
      </c>
      <c r="E22" s="119">
        <f t="shared" si="4"/>
        <v>116581</v>
      </c>
      <c r="F22" s="119">
        <f t="shared" si="4"/>
        <v>91237</v>
      </c>
      <c r="G22" s="119">
        <f>SUM(G9:G21)</f>
        <v>152788</v>
      </c>
      <c r="H22" s="119">
        <f>SUM(H9:H21)</f>
        <v>207818</v>
      </c>
      <c r="I22" s="119">
        <f t="shared" si="4"/>
        <v>1239169000</v>
      </c>
      <c r="J22" s="119">
        <f t="shared" si="4"/>
        <v>712299000</v>
      </c>
      <c r="K22" s="119">
        <f t="shared" si="4"/>
        <v>1951468000</v>
      </c>
    </row>
    <row r="23" spans="1:16" x14ac:dyDescent="0.15">
      <c r="A23" s="118" t="s">
        <v>75</v>
      </c>
      <c r="B23" s="120"/>
      <c r="C23" s="121">
        <v>186143</v>
      </c>
      <c r="D23" s="121">
        <v>256954</v>
      </c>
      <c r="E23" s="121">
        <v>198941</v>
      </c>
      <c r="F23" s="121">
        <v>175066</v>
      </c>
      <c r="G23" s="121">
        <v>443097</v>
      </c>
      <c r="H23" s="121">
        <v>374007</v>
      </c>
      <c r="I23" s="121">
        <v>3960210000</v>
      </c>
      <c r="J23" s="121">
        <v>1185507000</v>
      </c>
      <c r="K23" s="121">
        <v>5145717000</v>
      </c>
    </row>
    <row r="24" spans="1:16" x14ac:dyDescent="0.15">
      <c r="K24" s="89">
        <f>K22/K23</f>
        <v>0.37924122138858396</v>
      </c>
    </row>
    <row r="28" spans="1:16" x14ac:dyDescent="0.15">
      <c r="B28" s="80"/>
      <c r="C28" s="80"/>
    </row>
    <row r="29" spans="1:16" x14ac:dyDescent="0.15">
      <c r="B29" s="80"/>
      <c r="C29" s="80"/>
    </row>
    <row r="30" spans="1:16" x14ac:dyDescent="0.15">
      <c r="B30" s="80"/>
      <c r="C30" s="80"/>
    </row>
    <row r="49" spans="1:10" x14ac:dyDescent="0.15">
      <c r="A49" s="200"/>
      <c r="B49" s="200"/>
      <c r="C49" s="203"/>
      <c r="D49" s="204"/>
      <c r="E49" s="204"/>
      <c r="F49" s="205"/>
      <c r="G49" s="81"/>
      <c r="H49" s="81"/>
      <c r="I49" s="203"/>
      <c r="J49" s="204"/>
    </row>
    <row r="50" spans="1:10" x14ac:dyDescent="0.15">
      <c r="A50" s="201"/>
      <c r="B50" s="201"/>
      <c r="C50" s="208"/>
      <c r="D50" s="208"/>
      <c r="E50" s="208"/>
      <c r="F50" s="208"/>
      <c r="G50" s="108"/>
      <c r="H50" s="108"/>
      <c r="I50" s="101"/>
      <c r="J50" s="101"/>
    </row>
    <row r="51" spans="1:10" ht="13" thickBot="1" x14ac:dyDescent="0.2">
      <c r="A51" s="202"/>
      <c r="B51" s="202"/>
      <c r="C51" s="221"/>
      <c r="D51" s="222"/>
      <c r="E51" s="221"/>
      <c r="F51" s="222"/>
      <c r="G51" s="109"/>
      <c r="H51" s="109"/>
      <c r="I51" s="102"/>
      <c r="J51" s="102"/>
    </row>
    <row r="52" spans="1:10" ht="13" thickTop="1" x14ac:dyDescent="0.15">
      <c r="A52" s="36"/>
      <c r="B52" s="97"/>
      <c r="C52" s="215"/>
      <c r="D52" s="216"/>
      <c r="E52" s="217"/>
      <c r="F52" s="218"/>
      <c r="G52" s="110"/>
      <c r="H52" s="110"/>
      <c r="I52" s="99"/>
      <c r="J52" s="100"/>
    </row>
    <row r="53" spans="1:10" x14ac:dyDescent="0.15">
      <c r="A53" s="40"/>
      <c r="B53" s="98"/>
      <c r="C53" s="215"/>
      <c r="D53" s="216"/>
      <c r="E53" s="217"/>
      <c r="F53" s="218"/>
      <c r="G53" s="110"/>
      <c r="H53" s="110"/>
      <c r="I53" s="99"/>
      <c r="J53" s="100"/>
    </row>
    <row r="54" spans="1:10" x14ac:dyDescent="0.15">
      <c r="A54" s="40"/>
      <c r="B54" s="97"/>
      <c r="C54" s="215"/>
      <c r="D54" s="216"/>
      <c r="E54" s="217"/>
      <c r="F54" s="218"/>
      <c r="G54" s="110"/>
      <c r="H54" s="110"/>
      <c r="I54" s="99"/>
      <c r="J54" s="100"/>
    </row>
    <row r="55" spans="1:10" x14ac:dyDescent="0.15">
      <c r="A55" s="40"/>
      <c r="B55" s="97"/>
      <c r="C55" s="215"/>
      <c r="D55" s="216"/>
      <c r="E55" s="217"/>
      <c r="F55" s="218"/>
      <c r="G55" s="110"/>
      <c r="H55" s="110"/>
      <c r="I55" s="99"/>
      <c r="J55" s="100"/>
    </row>
    <row r="56" spans="1:10" x14ac:dyDescent="0.15">
      <c r="A56" s="40"/>
      <c r="B56" s="97"/>
      <c r="C56" s="215"/>
      <c r="D56" s="216"/>
      <c r="E56" s="217"/>
      <c r="F56" s="218"/>
      <c r="G56" s="110"/>
      <c r="H56" s="110"/>
      <c r="I56" s="99"/>
      <c r="J56" s="100"/>
    </row>
    <row r="57" spans="1:10" x14ac:dyDescent="0.15">
      <c r="A57" s="40"/>
      <c r="B57" s="97"/>
      <c r="C57" s="215"/>
      <c r="D57" s="216"/>
      <c r="E57" s="217"/>
      <c r="F57" s="218"/>
      <c r="G57" s="110"/>
      <c r="H57" s="110"/>
      <c r="I57" s="99"/>
      <c r="J57" s="100"/>
    </row>
    <row r="58" spans="1:10" x14ac:dyDescent="0.15">
      <c r="A58" s="40"/>
      <c r="B58" s="98"/>
      <c r="C58" s="215"/>
      <c r="D58" s="216"/>
      <c r="E58" s="217"/>
      <c r="F58" s="218"/>
      <c r="G58" s="110"/>
      <c r="H58" s="110"/>
      <c r="I58" s="99"/>
      <c r="J58" s="100"/>
    </row>
    <row r="59" spans="1:10" x14ac:dyDescent="0.15">
      <c r="A59" s="40"/>
      <c r="B59" s="98"/>
      <c r="C59" s="215"/>
      <c r="D59" s="216"/>
      <c r="E59" s="217"/>
      <c r="F59" s="218"/>
      <c r="G59" s="110"/>
      <c r="H59" s="110"/>
      <c r="I59" s="99"/>
      <c r="J59" s="100"/>
    </row>
    <row r="60" spans="1:10" x14ac:dyDescent="0.15">
      <c r="A60" s="40"/>
      <c r="B60" s="97"/>
      <c r="C60" s="215"/>
      <c r="D60" s="216"/>
      <c r="E60" s="217"/>
      <c r="F60" s="218"/>
      <c r="G60" s="110"/>
      <c r="H60" s="110"/>
      <c r="I60" s="99"/>
      <c r="J60" s="100"/>
    </row>
    <row r="61" spans="1:10" x14ac:dyDescent="0.15">
      <c r="A61" s="40"/>
      <c r="B61" s="97"/>
      <c r="C61" s="215"/>
      <c r="D61" s="216"/>
      <c r="E61" s="217"/>
      <c r="F61" s="218"/>
      <c r="G61" s="110"/>
      <c r="H61" s="110"/>
      <c r="I61" s="99"/>
      <c r="J61" s="100"/>
    </row>
    <row r="62" spans="1:10" x14ac:dyDescent="0.15">
      <c r="A62" s="40"/>
      <c r="B62" s="97"/>
      <c r="C62" s="215"/>
      <c r="D62" s="216"/>
      <c r="E62" s="217"/>
      <c r="F62" s="218"/>
      <c r="G62" s="110"/>
      <c r="H62" s="110"/>
      <c r="I62" s="99"/>
      <c r="J62" s="100"/>
    </row>
    <row r="63" spans="1:10" ht="13" thickBot="1" x14ac:dyDescent="0.2">
      <c r="A63" s="44"/>
      <c r="B63" s="97"/>
      <c r="C63" s="215"/>
      <c r="D63" s="216"/>
      <c r="E63" s="217"/>
      <c r="F63" s="218"/>
      <c r="G63" s="111"/>
      <c r="H63" s="111"/>
      <c r="I63" s="106"/>
      <c r="J63" s="107"/>
    </row>
    <row r="64" spans="1:10" ht="13" thickTop="1" x14ac:dyDescent="0.15">
      <c r="A64" s="49"/>
      <c r="B64" s="50"/>
      <c r="C64" s="219"/>
      <c r="D64" s="220"/>
      <c r="E64" s="219"/>
      <c r="F64" s="220"/>
      <c r="G64" s="112"/>
      <c r="H64" s="112"/>
      <c r="I64" s="103"/>
      <c r="J64" s="103"/>
    </row>
    <row r="65" spans="1:10" ht="13" thickBot="1" x14ac:dyDescent="0.2">
      <c r="A65" s="95"/>
      <c r="B65" s="96"/>
      <c r="C65" s="212"/>
      <c r="D65" s="213"/>
      <c r="E65" s="212"/>
      <c r="F65" s="213"/>
      <c r="G65" s="113"/>
      <c r="H65" s="113"/>
      <c r="I65" s="104"/>
      <c r="J65" s="104"/>
    </row>
    <row r="66" spans="1:10" ht="13" thickTop="1" x14ac:dyDescent="0.15">
      <c r="C66" s="214"/>
      <c r="D66" s="214"/>
      <c r="E66" s="214"/>
      <c r="F66" s="214"/>
      <c r="G66" s="105"/>
      <c r="H66" s="105"/>
      <c r="I66" s="105"/>
      <c r="J66" s="105"/>
    </row>
  </sheetData>
  <mergeCells count="47">
    <mergeCell ref="K6:K8"/>
    <mergeCell ref="C7:D7"/>
    <mergeCell ref="E7:F7"/>
    <mergeCell ref="G7:G8"/>
    <mergeCell ref="H7:H8"/>
    <mergeCell ref="C3:F3"/>
    <mergeCell ref="A6:B8"/>
    <mergeCell ref="C6:F6"/>
    <mergeCell ref="G6:H6"/>
    <mergeCell ref="I6:J6"/>
    <mergeCell ref="A49:B51"/>
    <mergeCell ref="C49:F49"/>
    <mergeCell ref="I49:J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9812-20CC-4411-9B83-E1F9549230C8}">
  <dimension ref="A1:P66"/>
  <sheetViews>
    <sheetView topLeftCell="B3" workbookViewId="0">
      <selection activeCell="N12" sqref="N12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6" x14ac:dyDescent="0.15">
      <c r="A1" s="31" t="s">
        <v>65</v>
      </c>
    </row>
    <row r="2" spans="1:16" x14ac:dyDescent="0.15">
      <c r="A2" s="31" t="s">
        <v>20</v>
      </c>
    </row>
    <row r="3" spans="1:16" x14ac:dyDescent="0.15">
      <c r="A3" s="31" t="s">
        <v>21</v>
      </c>
      <c r="C3" s="181" t="s">
        <v>175</v>
      </c>
      <c r="D3" s="182"/>
      <c r="E3" s="182"/>
      <c r="F3" s="182"/>
      <c r="G3" s="82"/>
      <c r="H3" s="82"/>
    </row>
    <row r="4" spans="1:16" x14ac:dyDescent="0.15">
      <c r="A4" s="31" t="s">
        <v>22</v>
      </c>
    </row>
    <row r="5" spans="1:16" x14ac:dyDescent="0.15">
      <c r="A5" s="31" t="s">
        <v>68</v>
      </c>
    </row>
    <row r="6" spans="1:16" x14ac:dyDescent="0.15">
      <c r="A6" s="200" t="s">
        <v>3</v>
      </c>
      <c r="B6" s="200"/>
      <c r="C6" s="203" t="s">
        <v>176</v>
      </c>
      <c r="D6" s="204"/>
      <c r="E6" s="204"/>
      <c r="F6" s="205"/>
      <c r="G6" s="206" t="s">
        <v>24</v>
      </c>
      <c r="H6" s="206"/>
      <c r="I6" s="203" t="s">
        <v>177</v>
      </c>
      <c r="J6" s="204"/>
      <c r="K6" s="200" t="s">
        <v>6</v>
      </c>
    </row>
    <row r="7" spans="1:16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6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  <c r="N8" s="31">
        <v>149443000</v>
      </c>
      <c r="P8" s="31">
        <v>84401000</v>
      </c>
    </row>
    <row r="9" spans="1:16" ht="13" thickTop="1" x14ac:dyDescent="0.15">
      <c r="A9" s="83">
        <v>1</v>
      </c>
      <c r="B9" s="84" t="s">
        <v>7</v>
      </c>
      <c r="C9" s="85">
        <v>8092</v>
      </c>
      <c r="D9" s="85">
        <v>9727</v>
      </c>
      <c r="E9" s="86">
        <v>11260</v>
      </c>
      <c r="F9" s="87">
        <v>9688</v>
      </c>
      <c r="G9" s="1">
        <f>C9+D9</f>
        <v>17819</v>
      </c>
      <c r="H9" s="1">
        <f>E9+F9</f>
        <v>20948</v>
      </c>
      <c r="I9" s="59">
        <v>149443000</v>
      </c>
      <c r="J9" s="59">
        <v>84401000</v>
      </c>
      <c r="K9" s="39">
        <f t="shared" ref="K9:K20" si="0">SUM(I9:J9)</f>
        <v>233844000</v>
      </c>
      <c r="N9" s="31">
        <v>69130000</v>
      </c>
      <c r="P9" s="31">
        <v>59950000</v>
      </c>
    </row>
    <row r="10" spans="1:16" x14ac:dyDescent="0.15">
      <c r="A10" s="40">
        <f>A9+1</f>
        <v>2</v>
      </c>
      <c r="B10" s="41" t="s">
        <v>8</v>
      </c>
      <c r="C10" s="90">
        <v>3834</v>
      </c>
      <c r="D10" s="90">
        <v>5453</v>
      </c>
      <c r="E10" s="91">
        <v>7163</v>
      </c>
      <c r="F10" s="92">
        <v>7185</v>
      </c>
      <c r="G10" s="2">
        <f>C10+D10</f>
        <v>9287</v>
      </c>
      <c r="H10" s="2">
        <f>+F10+E10</f>
        <v>14348</v>
      </c>
      <c r="I10" s="59">
        <v>69130000</v>
      </c>
      <c r="J10" s="59">
        <v>59950000</v>
      </c>
      <c r="K10" s="43">
        <f t="shared" si="0"/>
        <v>129080000</v>
      </c>
      <c r="N10" s="31">
        <v>133949000</v>
      </c>
      <c r="P10" s="31">
        <v>83917000</v>
      </c>
    </row>
    <row r="11" spans="1:16" x14ac:dyDescent="0.15">
      <c r="A11" s="40">
        <f t="shared" ref="A11:A20" si="1">A10+1</f>
        <v>3</v>
      </c>
      <c r="B11" s="37" t="s">
        <v>30</v>
      </c>
      <c r="C11" s="90">
        <v>6433</v>
      </c>
      <c r="D11" s="90">
        <v>9325</v>
      </c>
      <c r="E11" s="91">
        <v>9097</v>
      </c>
      <c r="F11" s="92">
        <v>9718</v>
      </c>
      <c r="G11" s="2">
        <f t="shared" ref="G11:G20" si="2">C11+D11</f>
        <v>15758</v>
      </c>
      <c r="H11" s="2">
        <f t="shared" ref="H11:H20" si="3">+F11+E11</f>
        <v>18815</v>
      </c>
      <c r="I11" s="59">
        <v>133949000</v>
      </c>
      <c r="J11" s="59">
        <v>83917000</v>
      </c>
      <c r="K11" s="43">
        <f t="shared" si="0"/>
        <v>217866000</v>
      </c>
      <c r="N11" s="31">
        <v>147665000</v>
      </c>
      <c r="P11" s="31">
        <v>83281000</v>
      </c>
    </row>
    <row r="12" spans="1:16" x14ac:dyDescent="0.15">
      <c r="A12" s="40">
        <f t="shared" si="1"/>
        <v>4</v>
      </c>
      <c r="B12" s="37" t="s">
        <v>31</v>
      </c>
      <c r="C12" s="90">
        <v>7850</v>
      </c>
      <c r="D12" s="90">
        <v>9584</v>
      </c>
      <c r="E12" s="91">
        <v>10391</v>
      </c>
      <c r="F12" s="92">
        <v>9533</v>
      </c>
      <c r="G12" s="2">
        <f t="shared" si="2"/>
        <v>17434</v>
      </c>
      <c r="H12" s="2">
        <f t="shared" si="3"/>
        <v>19924</v>
      </c>
      <c r="I12" s="59">
        <v>147665000</v>
      </c>
      <c r="J12" s="59">
        <v>83281000</v>
      </c>
      <c r="K12" s="43">
        <f t="shared" si="0"/>
        <v>230946000</v>
      </c>
      <c r="N12" s="31">
        <v>159395000</v>
      </c>
      <c r="P12" s="31">
        <v>78147000</v>
      </c>
    </row>
    <row r="13" spans="1:16" x14ac:dyDescent="0.15">
      <c r="A13" s="40">
        <f t="shared" si="1"/>
        <v>5</v>
      </c>
      <c r="B13" s="37" t="s">
        <v>9</v>
      </c>
      <c r="C13" s="90">
        <v>7265</v>
      </c>
      <c r="D13" s="90">
        <v>9614</v>
      </c>
      <c r="E13" s="91">
        <v>2927</v>
      </c>
      <c r="F13" s="92">
        <v>8070</v>
      </c>
      <c r="G13" s="2">
        <f t="shared" si="2"/>
        <v>16879</v>
      </c>
      <c r="H13" s="2">
        <f t="shared" si="3"/>
        <v>10997</v>
      </c>
      <c r="I13" s="59">
        <v>159395000</v>
      </c>
      <c r="J13" s="59">
        <v>78147000</v>
      </c>
      <c r="K13" s="43">
        <f t="shared" si="0"/>
        <v>237542000</v>
      </c>
      <c r="N13" s="31">
        <v>206420000</v>
      </c>
      <c r="P13" s="31">
        <v>110987000</v>
      </c>
    </row>
    <row r="14" spans="1:16" x14ac:dyDescent="0.15">
      <c r="A14" s="40">
        <f t="shared" si="1"/>
        <v>6</v>
      </c>
      <c r="B14" s="37" t="s">
        <v>32</v>
      </c>
      <c r="C14" s="91">
        <v>10009</v>
      </c>
      <c r="D14" s="91">
        <v>12754</v>
      </c>
      <c r="E14" s="91">
        <v>273</v>
      </c>
      <c r="F14" s="92">
        <v>11138</v>
      </c>
      <c r="G14" s="2">
        <f t="shared" si="2"/>
        <v>22763</v>
      </c>
      <c r="H14" s="2">
        <f t="shared" si="3"/>
        <v>11411</v>
      </c>
      <c r="I14" s="59">
        <v>206420000</v>
      </c>
      <c r="J14" s="59">
        <v>110987000</v>
      </c>
      <c r="K14" s="43">
        <f t="shared" si="0"/>
        <v>317407000</v>
      </c>
      <c r="N14" s="31">
        <v>195101000</v>
      </c>
      <c r="P14" s="31">
        <v>113392000</v>
      </c>
    </row>
    <row r="15" spans="1:16" x14ac:dyDescent="0.15">
      <c r="A15" s="40">
        <f t="shared" si="1"/>
        <v>7</v>
      </c>
      <c r="B15" s="41" t="s">
        <v>33</v>
      </c>
      <c r="C15" s="91">
        <v>9442</v>
      </c>
      <c r="D15" s="91">
        <v>12222</v>
      </c>
      <c r="E15" s="91">
        <v>12405</v>
      </c>
      <c r="F15" s="92">
        <v>11502</v>
      </c>
      <c r="G15" s="2">
        <f t="shared" si="2"/>
        <v>21664</v>
      </c>
      <c r="H15" s="2">
        <f t="shared" si="3"/>
        <v>23907</v>
      </c>
      <c r="I15" s="59">
        <v>195101000</v>
      </c>
      <c r="J15" s="59">
        <v>113392000</v>
      </c>
      <c r="K15" s="43">
        <f t="shared" si="0"/>
        <v>308493000</v>
      </c>
      <c r="N15" s="31">
        <v>196821000</v>
      </c>
      <c r="P15" s="31">
        <v>113520000</v>
      </c>
    </row>
    <row r="16" spans="1:16" x14ac:dyDescent="0.15">
      <c r="A16" s="40">
        <f t="shared" si="1"/>
        <v>8</v>
      </c>
      <c r="B16" s="41" t="s">
        <v>34</v>
      </c>
      <c r="C16" s="91">
        <v>10441</v>
      </c>
      <c r="D16" s="91">
        <v>12499</v>
      </c>
      <c r="E16" s="91">
        <v>14792</v>
      </c>
      <c r="F16" s="92">
        <v>11876</v>
      </c>
      <c r="G16" s="2">
        <f t="shared" si="2"/>
        <v>22940</v>
      </c>
      <c r="H16" s="2">
        <f t="shared" si="3"/>
        <v>26668</v>
      </c>
      <c r="I16" s="59">
        <v>196821000</v>
      </c>
      <c r="J16" s="59">
        <v>113520000</v>
      </c>
      <c r="K16" s="43">
        <f t="shared" si="0"/>
        <v>310341000</v>
      </c>
      <c r="N16" s="31">
        <v>212564000</v>
      </c>
      <c r="P16" s="31">
        <v>119521000</v>
      </c>
    </row>
    <row r="17" spans="1:16" x14ac:dyDescent="0.15">
      <c r="A17" s="40">
        <f t="shared" si="1"/>
        <v>9</v>
      </c>
      <c r="B17" s="37" t="s">
        <v>10</v>
      </c>
      <c r="C17" s="59">
        <v>11078</v>
      </c>
      <c r="D17" s="59">
        <v>13609</v>
      </c>
      <c r="E17" s="59">
        <v>14570</v>
      </c>
      <c r="F17" s="59">
        <v>12140</v>
      </c>
      <c r="G17" s="2">
        <f t="shared" si="2"/>
        <v>24687</v>
      </c>
      <c r="H17" s="2">
        <f t="shared" si="3"/>
        <v>26710</v>
      </c>
      <c r="I17" s="59">
        <v>212564000</v>
      </c>
      <c r="J17" s="59">
        <v>119521000</v>
      </c>
      <c r="K17" s="43">
        <f t="shared" si="0"/>
        <v>332085000</v>
      </c>
      <c r="N17" s="31">
        <v>220397000</v>
      </c>
      <c r="P17" s="31">
        <v>120045000</v>
      </c>
    </row>
    <row r="18" spans="1:16" x14ac:dyDescent="0.15">
      <c r="A18" s="40">
        <f t="shared" si="1"/>
        <v>10</v>
      </c>
      <c r="B18" s="37" t="s">
        <v>35</v>
      </c>
      <c r="C18" s="91">
        <v>10797</v>
      </c>
      <c r="D18" s="91">
        <v>13827</v>
      </c>
      <c r="E18" s="91">
        <v>14939</v>
      </c>
      <c r="F18" s="92">
        <v>11497</v>
      </c>
      <c r="G18" s="2">
        <f t="shared" si="2"/>
        <v>24624</v>
      </c>
      <c r="H18" s="2">
        <f t="shared" si="3"/>
        <v>26436</v>
      </c>
      <c r="I18" s="59">
        <v>220397000</v>
      </c>
      <c r="J18" s="59">
        <v>120045000</v>
      </c>
      <c r="K18" s="43">
        <f t="shared" si="0"/>
        <v>340442000</v>
      </c>
      <c r="N18" s="31">
        <v>223853000</v>
      </c>
      <c r="P18" s="31">
        <v>105694000</v>
      </c>
    </row>
    <row r="19" spans="1:16" x14ac:dyDescent="0.15">
      <c r="A19" s="40">
        <f t="shared" si="1"/>
        <v>11</v>
      </c>
      <c r="B19" s="37" t="s">
        <v>36</v>
      </c>
      <c r="C19" s="91">
        <v>10897</v>
      </c>
      <c r="D19" s="91">
        <v>13784</v>
      </c>
      <c r="E19" s="91">
        <v>14526</v>
      </c>
      <c r="F19" s="91">
        <v>10294</v>
      </c>
      <c r="G19" s="2">
        <f t="shared" si="2"/>
        <v>24681</v>
      </c>
      <c r="H19" s="2">
        <f t="shared" si="3"/>
        <v>24820</v>
      </c>
      <c r="I19" s="59">
        <v>223853000</v>
      </c>
      <c r="J19" s="59">
        <v>105694000</v>
      </c>
      <c r="K19" s="43">
        <f t="shared" si="0"/>
        <v>329547000</v>
      </c>
      <c r="N19" s="31">
        <v>204782000</v>
      </c>
      <c r="P19" s="31">
        <v>103133000</v>
      </c>
    </row>
    <row r="20" spans="1:16" x14ac:dyDescent="0.15">
      <c r="A20" s="44">
        <f t="shared" si="1"/>
        <v>12</v>
      </c>
      <c r="B20" s="37" t="s">
        <v>37</v>
      </c>
      <c r="C20" s="94">
        <v>10660</v>
      </c>
      <c r="D20" s="94">
        <v>13513</v>
      </c>
      <c r="E20" s="94">
        <v>14767</v>
      </c>
      <c r="F20" s="94">
        <v>10206</v>
      </c>
      <c r="G20" s="2">
        <f t="shared" si="2"/>
        <v>24173</v>
      </c>
      <c r="H20" s="2">
        <f t="shared" si="3"/>
        <v>24973</v>
      </c>
      <c r="I20" s="59">
        <v>204782000</v>
      </c>
      <c r="J20" s="59">
        <v>103133000</v>
      </c>
      <c r="K20" s="43">
        <f t="shared" si="0"/>
        <v>307915000</v>
      </c>
    </row>
    <row r="21" spans="1:16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6" x14ac:dyDescent="0.15">
      <c r="A22" s="118" t="s">
        <v>74</v>
      </c>
      <c r="B22" s="118"/>
      <c r="C22" s="119">
        <f t="shared" ref="C22:K22" si="4">SUM(C9:C20)</f>
        <v>106798</v>
      </c>
      <c r="D22" s="119">
        <f t="shared" si="4"/>
        <v>135911</v>
      </c>
      <c r="E22" s="119">
        <f t="shared" si="4"/>
        <v>127110</v>
      </c>
      <c r="F22" s="119">
        <f t="shared" si="4"/>
        <v>122847</v>
      </c>
      <c r="G22" s="119">
        <f>SUM(G9:G21)</f>
        <v>242709</v>
      </c>
      <c r="H22" s="119">
        <f>SUM(H9:H21)</f>
        <v>249957</v>
      </c>
      <c r="I22" s="119">
        <f t="shared" si="4"/>
        <v>2119520000</v>
      </c>
      <c r="J22" s="119">
        <f t="shared" si="4"/>
        <v>1175988000</v>
      </c>
      <c r="K22" s="119">
        <f t="shared" si="4"/>
        <v>3295508000</v>
      </c>
    </row>
    <row r="23" spans="1:16" x14ac:dyDescent="0.15">
      <c r="A23" s="118" t="s">
        <v>75</v>
      </c>
      <c r="B23" s="120"/>
      <c r="C23" s="121">
        <v>186143</v>
      </c>
      <c r="D23" s="121">
        <v>256954</v>
      </c>
      <c r="E23" s="121">
        <v>198941</v>
      </c>
      <c r="F23" s="121">
        <v>175066</v>
      </c>
      <c r="G23" s="121">
        <v>443097</v>
      </c>
      <c r="H23" s="121">
        <v>374007</v>
      </c>
      <c r="I23" s="121">
        <v>3960210000</v>
      </c>
      <c r="J23" s="121">
        <v>1185507000</v>
      </c>
      <c r="K23" s="121">
        <v>5145717000</v>
      </c>
    </row>
    <row r="24" spans="1:16" x14ac:dyDescent="0.15">
      <c r="K24" s="89">
        <f>K22/K23</f>
        <v>0.64043708583274206</v>
      </c>
    </row>
    <row r="28" spans="1:16" x14ac:dyDescent="0.15">
      <c r="B28" s="80"/>
      <c r="C28" s="80"/>
    </row>
    <row r="29" spans="1:16" x14ac:dyDescent="0.15">
      <c r="B29" s="80"/>
      <c r="C29" s="80"/>
    </row>
    <row r="30" spans="1:16" x14ac:dyDescent="0.15">
      <c r="B30" s="80"/>
      <c r="C30" s="80"/>
    </row>
    <row r="49" spans="1:10" x14ac:dyDescent="0.15">
      <c r="A49" s="200"/>
      <c r="B49" s="200"/>
      <c r="C49" s="203"/>
      <c r="D49" s="204"/>
      <c r="E49" s="204"/>
      <c r="F49" s="205"/>
      <c r="G49" s="81"/>
      <c r="H49" s="81"/>
      <c r="I49" s="203"/>
      <c r="J49" s="204"/>
    </row>
    <row r="50" spans="1:10" x14ac:dyDescent="0.15">
      <c r="A50" s="201"/>
      <c r="B50" s="201"/>
      <c r="C50" s="208"/>
      <c r="D50" s="208"/>
      <c r="E50" s="208"/>
      <c r="F50" s="208"/>
      <c r="G50" s="108"/>
      <c r="H50" s="108"/>
      <c r="I50" s="101"/>
      <c r="J50" s="101"/>
    </row>
    <row r="51" spans="1:10" ht="13" thickBot="1" x14ac:dyDescent="0.2">
      <c r="A51" s="202"/>
      <c r="B51" s="202"/>
      <c r="C51" s="221"/>
      <c r="D51" s="222"/>
      <c r="E51" s="221"/>
      <c r="F51" s="222"/>
      <c r="G51" s="109"/>
      <c r="H51" s="109"/>
      <c r="I51" s="102"/>
      <c r="J51" s="102"/>
    </row>
    <row r="52" spans="1:10" ht="13" thickTop="1" x14ac:dyDescent="0.15">
      <c r="A52" s="36"/>
      <c r="B52" s="97"/>
      <c r="C52" s="215"/>
      <c r="D52" s="216"/>
      <c r="E52" s="217"/>
      <c r="F52" s="218"/>
      <c r="G52" s="110"/>
      <c r="H52" s="110"/>
      <c r="I52" s="99"/>
      <c r="J52" s="100"/>
    </row>
    <row r="53" spans="1:10" x14ac:dyDescent="0.15">
      <c r="A53" s="40"/>
      <c r="B53" s="98"/>
      <c r="C53" s="215"/>
      <c r="D53" s="216"/>
      <c r="E53" s="217"/>
      <c r="F53" s="218"/>
      <c r="G53" s="110"/>
      <c r="H53" s="110"/>
      <c r="I53" s="99"/>
      <c r="J53" s="100"/>
    </row>
    <row r="54" spans="1:10" x14ac:dyDescent="0.15">
      <c r="A54" s="40"/>
      <c r="B54" s="97"/>
      <c r="C54" s="215"/>
      <c r="D54" s="216"/>
      <c r="E54" s="217"/>
      <c r="F54" s="218"/>
      <c r="G54" s="110"/>
      <c r="H54" s="110"/>
      <c r="I54" s="99"/>
      <c r="J54" s="100"/>
    </row>
    <row r="55" spans="1:10" x14ac:dyDescent="0.15">
      <c r="A55" s="40"/>
      <c r="B55" s="97"/>
      <c r="C55" s="215"/>
      <c r="D55" s="216"/>
      <c r="E55" s="217"/>
      <c r="F55" s="218"/>
      <c r="G55" s="110"/>
      <c r="H55" s="110"/>
      <c r="I55" s="99"/>
      <c r="J55" s="100"/>
    </row>
    <row r="56" spans="1:10" x14ac:dyDescent="0.15">
      <c r="A56" s="40"/>
      <c r="B56" s="97"/>
      <c r="C56" s="215"/>
      <c r="D56" s="216"/>
      <c r="E56" s="217"/>
      <c r="F56" s="218"/>
      <c r="G56" s="110"/>
      <c r="H56" s="110"/>
      <c r="I56" s="99"/>
      <c r="J56" s="100"/>
    </row>
    <row r="57" spans="1:10" x14ac:dyDescent="0.15">
      <c r="A57" s="40"/>
      <c r="B57" s="97"/>
      <c r="C57" s="215"/>
      <c r="D57" s="216"/>
      <c r="E57" s="217"/>
      <c r="F57" s="218"/>
      <c r="G57" s="110"/>
      <c r="H57" s="110"/>
      <c r="I57" s="99"/>
      <c r="J57" s="100"/>
    </row>
    <row r="58" spans="1:10" x14ac:dyDescent="0.15">
      <c r="A58" s="40"/>
      <c r="B58" s="98"/>
      <c r="C58" s="215"/>
      <c r="D58" s="216"/>
      <c r="E58" s="217"/>
      <c r="F58" s="218"/>
      <c r="G58" s="110"/>
      <c r="H58" s="110"/>
      <c r="I58" s="99"/>
      <c r="J58" s="100"/>
    </row>
    <row r="59" spans="1:10" x14ac:dyDescent="0.15">
      <c r="A59" s="40"/>
      <c r="B59" s="98"/>
      <c r="C59" s="215"/>
      <c r="D59" s="216"/>
      <c r="E59" s="217"/>
      <c r="F59" s="218"/>
      <c r="G59" s="110"/>
      <c r="H59" s="110"/>
      <c r="I59" s="99"/>
      <c r="J59" s="100"/>
    </row>
    <row r="60" spans="1:10" x14ac:dyDescent="0.15">
      <c r="A60" s="40"/>
      <c r="B60" s="97"/>
      <c r="C60" s="215"/>
      <c r="D60" s="216"/>
      <c r="E60" s="217"/>
      <c r="F60" s="218"/>
      <c r="G60" s="110"/>
      <c r="H60" s="110"/>
      <c r="I60" s="99"/>
      <c r="J60" s="100"/>
    </row>
    <row r="61" spans="1:10" x14ac:dyDescent="0.15">
      <c r="A61" s="40"/>
      <c r="B61" s="97"/>
      <c r="C61" s="215"/>
      <c r="D61" s="216"/>
      <c r="E61" s="217"/>
      <c r="F61" s="218"/>
      <c r="G61" s="110"/>
      <c r="H61" s="110"/>
      <c r="I61" s="99"/>
      <c r="J61" s="100"/>
    </row>
    <row r="62" spans="1:10" x14ac:dyDescent="0.15">
      <c r="A62" s="40"/>
      <c r="B62" s="97"/>
      <c r="C62" s="215"/>
      <c r="D62" s="216"/>
      <c r="E62" s="217"/>
      <c r="F62" s="218"/>
      <c r="G62" s="110"/>
      <c r="H62" s="110"/>
      <c r="I62" s="99"/>
      <c r="J62" s="100"/>
    </row>
    <row r="63" spans="1:10" ht="13" thickBot="1" x14ac:dyDescent="0.2">
      <c r="A63" s="44"/>
      <c r="B63" s="97"/>
      <c r="C63" s="215"/>
      <c r="D63" s="216"/>
      <c r="E63" s="217"/>
      <c r="F63" s="218"/>
      <c r="G63" s="111"/>
      <c r="H63" s="111"/>
      <c r="I63" s="106"/>
      <c r="J63" s="107"/>
    </row>
    <row r="64" spans="1:10" ht="13" thickTop="1" x14ac:dyDescent="0.15">
      <c r="A64" s="49"/>
      <c r="B64" s="50"/>
      <c r="C64" s="219"/>
      <c r="D64" s="220"/>
      <c r="E64" s="219"/>
      <c r="F64" s="220"/>
      <c r="G64" s="112"/>
      <c r="H64" s="112"/>
      <c r="I64" s="103"/>
      <c r="J64" s="103"/>
    </row>
    <row r="65" spans="1:10" ht="13" thickBot="1" x14ac:dyDescent="0.2">
      <c r="A65" s="95"/>
      <c r="B65" s="96"/>
      <c r="C65" s="212"/>
      <c r="D65" s="213"/>
      <c r="E65" s="212"/>
      <c r="F65" s="213"/>
      <c r="G65" s="113"/>
      <c r="H65" s="113"/>
      <c r="I65" s="104"/>
      <c r="J65" s="104"/>
    </row>
    <row r="66" spans="1:10" ht="13" thickTop="1" x14ac:dyDescent="0.15">
      <c r="C66" s="214"/>
      <c r="D66" s="214"/>
      <c r="E66" s="214"/>
      <c r="F66" s="214"/>
      <c r="G66" s="105"/>
      <c r="H66" s="105"/>
      <c r="I66" s="105"/>
      <c r="J66" s="105"/>
    </row>
  </sheetData>
  <mergeCells count="47">
    <mergeCell ref="K6:K8"/>
    <mergeCell ref="C7:D7"/>
    <mergeCell ref="E7:F7"/>
    <mergeCell ref="G7:G8"/>
    <mergeCell ref="H7:H8"/>
    <mergeCell ref="C3:F3"/>
    <mergeCell ref="A6:B8"/>
    <mergeCell ref="C6:F6"/>
    <mergeCell ref="G6:H6"/>
    <mergeCell ref="I6:J6"/>
    <mergeCell ref="A49:B51"/>
    <mergeCell ref="C49:F49"/>
    <mergeCell ref="I49:J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14"/>
  <sheetViews>
    <sheetView topLeftCell="A7" zoomScale="120" zoomScaleNormal="120" workbookViewId="0">
      <selection activeCell="D19" sqref="D19"/>
    </sheetView>
  </sheetViews>
  <sheetFormatPr baseColWidth="10" defaultColWidth="8.83203125" defaultRowHeight="15" x14ac:dyDescent="0.2"/>
  <cols>
    <col min="2" max="2" width="27.83203125" bestFit="1" customWidth="1"/>
    <col min="3" max="5" width="14.33203125" bestFit="1" customWidth="1"/>
    <col min="6" max="6" width="11.5" bestFit="1" customWidth="1"/>
  </cols>
  <sheetData>
    <row r="2" spans="2:7" x14ac:dyDescent="0.2">
      <c r="B2" s="31" t="s">
        <v>65</v>
      </c>
    </row>
    <row r="3" spans="2:7" x14ac:dyDescent="0.2">
      <c r="B3" t="s">
        <v>56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326666669.28000003</v>
      </c>
      <c r="D6" s="67">
        <f t="shared" ref="D6:D11" si="0">C6*0.2</f>
        <v>65333333.856000006</v>
      </c>
      <c r="E6" s="67">
        <f>SUM(C6:D6)</f>
        <v>392000003.13600004</v>
      </c>
      <c r="F6" s="68">
        <v>10000000</v>
      </c>
      <c r="G6" s="69" t="s">
        <v>49</v>
      </c>
    </row>
    <row r="7" spans="2:7" x14ac:dyDescent="0.2">
      <c r="B7" s="70" t="s">
        <v>50</v>
      </c>
      <c r="C7" s="63">
        <v>501033333.86000001</v>
      </c>
      <c r="D7" s="63">
        <f t="shared" si="0"/>
        <v>100206666.77200001</v>
      </c>
      <c r="E7" s="63">
        <f t="shared" ref="E7:E11" si="1">SUM(C7:D7)</f>
        <v>601240000.63199997</v>
      </c>
      <c r="F7" s="65">
        <v>9000000</v>
      </c>
      <c r="G7" s="71" t="s">
        <v>49</v>
      </c>
    </row>
    <row r="8" spans="2:7" x14ac:dyDescent="0.2">
      <c r="B8" s="70" t="s">
        <v>51</v>
      </c>
      <c r="C8" s="63">
        <v>1658192000</v>
      </c>
      <c r="D8" s="63">
        <f t="shared" si="0"/>
        <v>331638400</v>
      </c>
      <c r="E8" s="63">
        <f t="shared" si="1"/>
        <v>1989830400</v>
      </c>
      <c r="F8" s="65">
        <v>6000000</v>
      </c>
      <c r="G8" s="71" t="s">
        <v>49</v>
      </c>
    </row>
    <row r="9" spans="2:7" ht="16" thickBot="1" x14ac:dyDescent="0.25">
      <c r="B9" s="72" t="s">
        <v>52</v>
      </c>
      <c r="C9" s="73">
        <v>1670942065</v>
      </c>
      <c r="D9" s="73">
        <f t="shared" si="0"/>
        <v>334188413</v>
      </c>
      <c r="E9" s="73">
        <f t="shared" si="1"/>
        <v>2005130478</v>
      </c>
      <c r="F9" s="74">
        <v>5500000</v>
      </c>
      <c r="G9" s="75" t="s">
        <v>49</v>
      </c>
    </row>
    <row r="10" spans="2:7" x14ac:dyDescent="0.2">
      <c r="B10" s="66" t="s">
        <v>53</v>
      </c>
      <c r="C10" s="67">
        <v>498330000</v>
      </c>
      <c r="D10" s="67">
        <f t="shared" si="0"/>
        <v>99666000</v>
      </c>
      <c r="E10" s="67">
        <f t="shared" si="1"/>
        <v>597996000</v>
      </c>
      <c r="F10" s="68">
        <v>1800000</v>
      </c>
      <c r="G10" s="69" t="s">
        <v>49</v>
      </c>
    </row>
    <row r="11" spans="2:7" ht="16" thickBot="1" x14ac:dyDescent="0.25">
      <c r="B11" s="72" t="s">
        <v>54</v>
      </c>
      <c r="C11" s="73">
        <v>847800000</v>
      </c>
      <c r="D11" s="73">
        <f t="shared" si="0"/>
        <v>169560000</v>
      </c>
      <c r="E11" s="73">
        <f t="shared" si="1"/>
        <v>1017360000</v>
      </c>
      <c r="F11" s="74">
        <v>1800000</v>
      </c>
      <c r="G11" s="75" t="s">
        <v>49</v>
      </c>
    </row>
    <row r="12" spans="2:7" x14ac:dyDescent="0.2">
      <c r="B12" s="78"/>
      <c r="C12" s="79">
        <f>SUM(C6:C11)</f>
        <v>5502964068.1400003</v>
      </c>
      <c r="D12" s="79">
        <f>SUM(D6:D11)</f>
        <v>1100592813.628</v>
      </c>
      <c r="E12" s="79">
        <f>SUM(E6:E11)</f>
        <v>6603556881.7679996</v>
      </c>
    </row>
    <row r="13" spans="2:7" x14ac:dyDescent="0.2">
      <c r="B13" s="62" t="s">
        <v>57</v>
      </c>
      <c r="C13" s="64">
        <f>C12*0.75</f>
        <v>4127223051.1050005</v>
      </c>
    </row>
    <row r="14" spans="2:7" x14ac:dyDescent="0.2">
      <c r="B14" s="62" t="s">
        <v>16</v>
      </c>
      <c r="C14" s="64">
        <f>C12*0.25</f>
        <v>1375741017.0350001</v>
      </c>
    </row>
  </sheetData>
  <mergeCells count="1">
    <mergeCell ref="F5:G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G14"/>
  <sheetViews>
    <sheetView zoomScale="120" zoomScaleNormal="120" workbookViewId="0">
      <selection activeCell="F10" sqref="F10"/>
    </sheetView>
  </sheetViews>
  <sheetFormatPr baseColWidth="10" defaultColWidth="8.83203125" defaultRowHeight="15" x14ac:dyDescent="0.2"/>
  <cols>
    <col min="2" max="2" width="27.83203125" bestFit="1" customWidth="1"/>
    <col min="3" max="5" width="14.33203125" bestFit="1" customWidth="1"/>
    <col min="6" max="6" width="11.5" bestFit="1" customWidth="1"/>
  </cols>
  <sheetData>
    <row r="2" spans="2:7" x14ac:dyDescent="0.2">
      <c r="B2" s="31" t="s">
        <v>65</v>
      </c>
    </row>
    <row r="3" spans="2:7" x14ac:dyDescent="0.2">
      <c r="B3" t="s">
        <v>43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617750054.36000001</v>
      </c>
      <c r="D6" s="67">
        <v>123550010.87200001</v>
      </c>
      <c r="E6" s="67">
        <v>741300065.23199999</v>
      </c>
      <c r="F6" s="68">
        <v>11000000</v>
      </c>
      <c r="G6" s="69" t="s">
        <v>49</v>
      </c>
    </row>
    <row r="7" spans="2:7" x14ac:dyDescent="0.2">
      <c r="B7" s="70" t="s">
        <v>50</v>
      </c>
      <c r="C7" s="63">
        <v>514999974.40000004</v>
      </c>
      <c r="D7" s="63">
        <v>102999994.88000001</v>
      </c>
      <c r="E7" s="63">
        <v>617999969.28000009</v>
      </c>
      <c r="F7" s="65">
        <v>10000000</v>
      </c>
      <c r="G7" s="71" t="s">
        <v>49</v>
      </c>
    </row>
    <row r="8" spans="2:7" x14ac:dyDescent="0.2">
      <c r="B8" s="70" t="s">
        <v>51</v>
      </c>
      <c r="C8" s="63">
        <v>2234340000</v>
      </c>
      <c r="D8" s="63">
        <v>446868000</v>
      </c>
      <c r="E8" s="63">
        <v>2681208000</v>
      </c>
      <c r="F8" s="65">
        <v>6600000</v>
      </c>
      <c r="G8" s="71" t="s">
        <v>49</v>
      </c>
    </row>
    <row r="9" spans="2:7" ht="16" thickBot="1" x14ac:dyDescent="0.25">
      <c r="B9" s="72" t="s">
        <v>52</v>
      </c>
      <c r="C9" s="73">
        <v>2097310009</v>
      </c>
      <c r="D9" s="73">
        <v>419462001.80000001</v>
      </c>
      <c r="E9" s="73">
        <v>2516772010.8000002</v>
      </c>
      <c r="F9" s="74">
        <v>6000000</v>
      </c>
      <c r="G9" s="75" t="s">
        <v>49</v>
      </c>
    </row>
    <row r="10" spans="2:7" x14ac:dyDescent="0.2">
      <c r="B10" s="66" t="s">
        <v>53</v>
      </c>
      <c r="C10" s="67">
        <v>788030000</v>
      </c>
      <c r="D10" s="67">
        <v>157606000</v>
      </c>
      <c r="E10" s="67">
        <v>945636000</v>
      </c>
      <c r="F10" s="68">
        <v>2100000</v>
      </c>
      <c r="G10" s="69" t="s">
        <v>49</v>
      </c>
    </row>
    <row r="11" spans="2:7" ht="16" thickBot="1" x14ac:dyDescent="0.25">
      <c r="B11" s="72" t="s">
        <v>54</v>
      </c>
      <c r="C11" s="73">
        <v>783535000</v>
      </c>
      <c r="D11" s="73">
        <v>156707000</v>
      </c>
      <c r="E11" s="73">
        <v>940242000</v>
      </c>
      <c r="F11" s="74">
        <v>2100000</v>
      </c>
      <c r="G11" s="75" t="s">
        <v>49</v>
      </c>
    </row>
    <row r="12" spans="2:7" x14ac:dyDescent="0.2">
      <c r="B12" s="78"/>
      <c r="C12" s="79">
        <v>7035965037.7600002</v>
      </c>
      <c r="D12" s="79">
        <v>1407193007.552</v>
      </c>
      <c r="E12" s="79">
        <v>8443158045.3120003</v>
      </c>
    </row>
    <row r="13" spans="2:7" x14ac:dyDescent="0.2">
      <c r="B13" s="62" t="s">
        <v>55</v>
      </c>
      <c r="C13" s="64">
        <v>7035965037.7600002</v>
      </c>
    </row>
    <row r="14" spans="2:7" x14ac:dyDescent="0.2">
      <c r="B14" s="62" t="s">
        <v>17</v>
      </c>
      <c r="C14" s="64"/>
    </row>
  </sheetData>
  <mergeCells count="1">
    <mergeCell ref="F5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8"/>
  <sheetViews>
    <sheetView workbookViewId="0">
      <selection activeCell="C17" sqref="C17:C18"/>
    </sheetView>
  </sheetViews>
  <sheetFormatPr baseColWidth="10" defaultColWidth="9.1640625" defaultRowHeight="15" x14ac:dyDescent="0.2"/>
  <cols>
    <col min="2" max="2" width="27.83203125" bestFit="1" customWidth="1"/>
    <col min="3" max="5" width="14.33203125" bestFit="1" customWidth="1"/>
    <col min="6" max="6" width="11.5" bestFit="1" customWidth="1"/>
  </cols>
  <sheetData>
    <row r="2" spans="2:7" x14ac:dyDescent="0.2">
      <c r="B2" s="31" t="s">
        <v>65</v>
      </c>
    </row>
    <row r="3" spans="2:7" x14ac:dyDescent="0.2">
      <c r="B3" t="s">
        <v>87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947000000</v>
      </c>
      <c r="D6" s="67">
        <f t="shared" ref="D6:D11" si="0">C6*0.2</f>
        <v>189400000</v>
      </c>
      <c r="E6" s="67">
        <f>C6+D6</f>
        <v>1136400000</v>
      </c>
      <c r="F6" s="68">
        <v>12000000</v>
      </c>
      <c r="G6" s="69" t="s">
        <v>49</v>
      </c>
    </row>
    <row r="7" spans="2:7" x14ac:dyDescent="0.2">
      <c r="B7" s="70" t="s">
        <v>50</v>
      </c>
      <c r="C7" s="63">
        <v>685250203</v>
      </c>
      <c r="D7" s="63">
        <f t="shared" si="0"/>
        <v>137050040.59999999</v>
      </c>
      <c r="E7" s="63">
        <f>SUM(C7:D7)</f>
        <v>822300243.60000002</v>
      </c>
      <c r="F7" s="65">
        <v>11000000</v>
      </c>
      <c r="G7" s="71" t="s">
        <v>49</v>
      </c>
    </row>
    <row r="8" spans="2:7" x14ac:dyDescent="0.2">
      <c r="B8" s="70" t="s">
        <v>51</v>
      </c>
      <c r="C8" s="63">
        <v>2120538000</v>
      </c>
      <c r="D8" s="63">
        <f t="shared" si="0"/>
        <v>424107600</v>
      </c>
      <c r="E8" s="63">
        <f>SUM(C8:D8)</f>
        <v>2544645600</v>
      </c>
      <c r="F8" s="65">
        <v>7200000</v>
      </c>
      <c r="G8" s="71" t="s">
        <v>49</v>
      </c>
    </row>
    <row r="9" spans="2:7" ht="16" thickBot="1" x14ac:dyDescent="0.25">
      <c r="B9" s="72" t="s">
        <v>52</v>
      </c>
      <c r="C9" s="73">
        <v>2254450000</v>
      </c>
      <c r="D9" s="73">
        <f t="shared" si="0"/>
        <v>450890000</v>
      </c>
      <c r="E9" s="73">
        <f>SUM(C9:D9)</f>
        <v>2705340000</v>
      </c>
      <c r="F9" s="74">
        <v>6600000</v>
      </c>
      <c r="G9" s="75" t="s">
        <v>49</v>
      </c>
    </row>
    <row r="10" spans="2:7" x14ac:dyDescent="0.2">
      <c r="B10" s="66" t="s">
        <v>53</v>
      </c>
      <c r="C10" s="67">
        <v>768075000</v>
      </c>
      <c r="D10" s="67">
        <f t="shared" si="0"/>
        <v>153615000</v>
      </c>
      <c r="E10" s="67">
        <f>SUM(C10:D10)</f>
        <v>921690000</v>
      </c>
      <c r="F10" s="68">
        <v>2100000</v>
      </c>
      <c r="G10" s="69" t="s">
        <v>49</v>
      </c>
    </row>
    <row r="11" spans="2:7" ht="16" thickBot="1" x14ac:dyDescent="0.25">
      <c r="B11" s="72" t="s">
        <v>54</v>
      </c>
      <c r="C11" s="73">
        <v>719600096</v>
      </c>
      <c r="D11" s="73">
        <f t="shared" si="0"/>
        <v>143920019.20000002</v>
      </c>
      <c r="E11" s="73">
        <f>SUM(C11:D11)</f>
        <v>863520115.20000005</v>
      </c>
      <c r="F11" s="74">
        <v>2100000</v>
      </c>
      <c r="G11" s="75" t="s">
        <v>49</v>
      </c>
    </row>
    <row r="12" spans="2:7" x14ac:dyDescent="0.2">
      <c r="B12" s="78"/>
      <c r="C12" s="79">
        <f>SUM(C6:C11)</f>
        <v>7494913299</v>
      </c>
      <c r="D12" s="79">
        <f>SUM(D6:D11)</f>
        <v>1498982659.8</v>
      </c>
      <c r="E12" s="79">
        <f>SUM(E6:E11)</f>
        <v>8993895958.8000011</v>
      </c>
    </row>
    <row r="13" spans="2:7" x14ac:dyDescent="0.2">
      <c r="B13" s="62" t="s">
        <v>55</v>
      </c>
      <c r="C13" s="64">
        <f>C12</f>
        <v>7494913299</v>
      </c>
    </row>
    <row r="14" spans="2:7" x14ac:dyDescent="0.2">
      <c r="B14" s="62" t="s">
        <v>17</v>
      </c>
      <c r="C14" s="64"/>
    </row>
    <row r="17" spans="3:3" x14ac:dyDescent="0.2">
      <c r="C17" s="7">
        <f>SUM(C6:C9)</f>
        <v>6007238203</v>
      </c>
    </row>
    <row r="18" spans="3:3" x14ac:dyDescent="0.2">
      <c r="C18" s="7">
        <f>SUM(C10:C11)</f>
        <v>1487675096</v>
      </c>
    </row>
  </sheetData>
  <mergeCells count="1">
    <mergeCell ref="F5:G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G21"/>
  <sheetViews>
    <sheetView workbookViewId="0">
      <selection activeCell="B10" sqref="B10:B11"/>
    </sheetView>
  </sheetViews>
  <sheetFormatPr baseColWidth="10" defaultColWidth="9.1640625" defaultRowHeight="15" x14ac:dyDescent="0.2"/>
  <cols>
    <col min="2" max="2" width="27.83203125" bestFit="1" customWidth="1"/>
    <col min="3" max="5" width="14.33203125" bestFit="1" customWidth="1"/>
    <col min="6" max="6" width="11.5" bestFit="1" customWidth="1"/>
  </cols>
  <sheetData>
    <row r="2" spans="2:7" x14ac:dyDescent="0.2">
      <c r="B2" s="31" t="s">
        <v>65</v>
      </c>
    </row>
    <row r="3" spans="2:7" x14ac:dyDescent="0.2">
      <c r="B3" t="s">
        <v>88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1236000000</v>
      </c>
      <c r="D6" s="67">
        <f t="shared" ref="D6:D13" si="0">C6*0.2</f>
        <v>247200000</v>
      </c>
      <c r="E6" s="67">
        <f>C6+D6</f>
        <v>1483200000</v>
      </c>
      <c r="F6" s="68">
        <v>12000000</v>
      </c>
      <c r="G6" s="69" t="s">
        <v>49</v>
      </c>
    </row>
    <row r="7" spans="2:7" x14ac:dyDescent="0.2">
      <c r="B7" s="70" t="s">
        <v>50</v>
      </c>
      <c r="C7" s="63">
        <v>1156638568</v>
      </c>
      <c r="D7" s="63">
        <f t="shared" si="0"/>
        <v>231327713.60000002</v>
      </c>
      <c r="E7" s="63">
        <f>SUM(C7:D7)</f>
        <v>1387966281.5999999</v>
      </c>
      <c r="F7" s="65">
        <v>11000000</v>
      </c>
      <c r="G7" s="71" t="s">
        <v>49</v>
      </c>
    </row>
    <row r="8" spans="2:7" x14ac:dyDescent="0.2">
      <c r="B8" s="70" t="s">
        <v>51</v>
      </c>
      <c r="C8" s="63">
        <v>2174264000</v>
      </c>
      <c r="D8" s="63">
        <f t="shared" si="0"/>
        <v>434852800</v>
      </c>
      <c r="E8" s="63">
        <f>SUM(C8:D8)</f>
        <v>2609116800</v>
      </c>
      <c r="F8" s="65">
        <v>7200000</v>
      </c>
      <c r="G8" s="71" t="s">
        <v>49</v>
      </c>
    </row>
    <row r="9" spans="2:7" ht="16" thickBot="1" x14ac:dyDescent="0.25">
      <c r="B9" s="72" t="s">
        <v>52</v>
      </c>
      <c r="C9" s="73">
        <v>1654950000</v>
      </c>
      <c r="D9" s="73">
        <f t="shared" si="0"/>
        <v>330990000</v>
      </c>
      <c r="E9" s="73">
        <f>SUM(C9:D9)</f>
        <v>1985940000</v>
      </c>
      <c r="F9" s="74">
        <v>6600000</v>
      </c>
      <c r="G9" s="75" t="s">
        <v>49</v>
      </c>
    </row>
    <row r="10" spans="2:7" x14ac:dyDescent="0.2">
      <c r="B10" s="70" t="s">
        <v>51</v>
      </c>
      <c r="C10" s="145"/>
      <c r="D10" s="145"/>
      <c r="E10" s="145"/>
      <c r="F10" s="151"/>
      <c r="G10" s="152"/>
    </row>
    <row r="11" spans="2:7" ht="16" thickBot="1" x14ac:dyDescent="0.25">
      <c r="B11" s="72" t="s">
        <v>52</v>
      </c>
      <c r="C11" s="145"/>
      <c r="D11" s="145"/>
      <c r="E11" s="145"/>
      <c r="F11" s="151"/>
      <c r="G11" s="152"/>
    </row>
    <row r="12" spans="2:7" x14ac:dyDescent="0.2">
      <c r="B12" s="66" t="s">
        <v>53</v>
      </c>
      <c r="C12" s="67">
        <v>797125000</v>
      </c>
      <c r="D12" s="67">
        <f t="shared" si="0"/>
        <v>159425000</v>
      </c>
      <c r="E12" s="67">
        <f>SUM(C12:D12)</f>
        <v>956550000</v>
      </c>
      <c r="F12" s="68">
        <v>2100000</v>
      </c>
      <c r="G12" s="69" t="s">
        <v>49</v>
      </c>
    </row>
    <row r="13" spans="2:7" ht="16" thickBot="1" x14ac:dyDescent="0.25">
      <c r="B13" s="72" t="s">
        <v>54</v>
      </c>
      <c r="C13" s="73">
        <v>679700000</v>
      </c>
      <c r="D13" s="73">
        <f t="shared" si="0"/>
        <v>135940000</v>
      </c>
      <c r="E13" s="73">
        <f>SUM(C13:D13)</f>
        <v>815640000</v>
      </c>
      <c r="F13" s="74">
        <v>2100000</v>
      </c>
      <c r="G13" s="75" t="s">
        <v>49</v>
      </c>
    </row>
    <row r="14" spans="2:7" x14ac:dyDescent="0.2">
      <c r="B14" s="78"/>
      <c r="C14" s="79">
        <f>SUM(C6:C13)</f>
        <v>7698677568</v>
      </c>
      <c r="D14" s="79">
        <f>SUM(D6:D13)</f>
        <v>1539735513.5999999</v>
      </c>
      <c r="E14" s="79">
        <f>SUM(E6:E13)</f>
        <v>9238413081.6000004</v>
      </c>
    </row>
    <row r="15" spans="2:7" x14ac:dyDescent="0.2">
      <c r="B15" s="62" t="s">
        <v>55</v>
      </c>
      <c r="C15" s="64">
        <f>C14</f>
        <v>7698677568</v>
      </c>
    </row>
    <row r="16" spans="2:7" x14ac:dyDescent="0.2">
      <c r="B16" s="62" t="s">
        <v>17</v>
      </c>
      <c r="C16" s="64"/>
    </row>
    <row r="20" spans="3:3" x14ac:dyDescent="0.2">
      <c r="C20" s="7">
        <f>SUM(C6:C9)</f>
        <v>6221852568</v>
      </c>
    </row>
    <row r="21" spans="3:3" x14ac:dyDescent="0.2">
      <c r="C21" s="7">
        <f>SUM(C12:C13)</f>
        <v>1476825000</v>
      </c>
    </row>
  </sheetData>
  <mergeCells count="1">
    <mergeCell ref="F5:G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G18"/>
  <sheetViews>
    <sheetView workbookViewId="0">
      <selection sqref="A1:XFD1048576"/>
    </sheetView>
  </sheetViews>
  <sheetFormatPr baseColWidth="10" defaultColWidth="9.1640625" defaultRowHeight="15" x14ac:dyDescent="0.2"/>
  <cols>
    <col min="2" max="2" width="27.83203125" bestFit="1" customWidth="1"/>
    <col min="3" max="5" width="14.33203125" bestFit="1" customWidth="1"/>
    <col min="6" max="6" width="11.5" bestFit="1" customWidth="1"/>
  </cols>
  <sheetData>
    <row r="2" spans="2:7" x14ac:dyDescent="0.2">
      <c r="B2" s="31" t="s">
        <v>65</v>
      </c>
    </row>
    <row r="3" spans="2:7" x14ac:dyDescent="0.2">
      <c r="B3" t="s">
        <v>89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1093125000</v>
      </c>
      <c r="D6" s="67">
        <f t="shared" ref="D6:D11" si="0">C6*0.2</f>
        <v>218625000</v>
      </c>
      <c r="E6" s="67">
        <f>C6+D6</f>
        <v>1311750000</v>
      </c>
      <c r="F6" s="68">
        <v>12000000</v>
      </c>
      <c r="G6" s="69" t="s">
        <v>49</v>
      </c>
    </row>
    <row r="7" spans="2:7" x14ac:dyDescent="0.2">
      <c r="B7" s="70" t="s">
        <v>50</v>
      </c>
      <c r="C7" s="63">
        <v>609000184</v>
      </c>
      <c r="D7" s="63">
        <f t="shared" si="0"/>
        <v>121800036.80000001</v>
      </c>
      <c r="E7" s="63">
        <f>SUM(C7:D7)</f>
        <v>730800220.79999995</v>
      </c>
      <c r="F7" s="65">
        <v>11000000</v>
      </c>
      <c r="G7" s="71" t="s">
        <v>49</v>
      </c>
    </row>
    <row r="8" spans="2:7" x14ac:dyDescent="0.2">
      <c r="B8" s="70" t="s">
        <v>51</v>
      </c>
      <c r="C8" s="63">
        <v>2029826600</v>
      </c>
      <c r="D8" s="63">
        <f t="shared" si="0"/>
        <v>405965320</v>
      </c>
      <c r="E8" s="63">
        <f>SUM(C8:D8)</f>
        <v>2435791920</v>
      </c>
      <c r="F8" s="65">
        <v>7200000</v>
      </c>
      <c r="G8" s="71" t="s">
        <v>49</v>
      </c>
    </row>
    <row r="9" spans="2:7" ht="16" thickBot="1" x14ac:dyDescent="0.25">
      <c r="B9" s="72" t="s">
        <v>52</v>
      </c>
      <c r="C9" s="73">
        <v>1912519284</v>
      </c>
      <c r="D9" s="73">
        <f t="shared" si="0"/>
        <v>382503856.80000001</v>
      </c>
      <c r="E9" s="73">
        <f>SUM(C9:D9)</f>
        <v>2295023140.8000002</v>
      </c>
      <c r="F9" s="74">
        <v>6600000</v>
      </c>
      <c r="G9" s="75" t="s">
        <v>49</v>
      </c>
    </row>
    <row r="10" spans="2:7" x14ac:dyDescent="0.2">
      <c r="B10" s="66" t="s">
        <v>53</v>
      </c>
      <c r="C10" s="67">
        <v>803775000</v>
      </c>
      <c r="D10" s="67">
        <f t="shared" si="0"/>
        <v>160755000</v>
      </c>
      <c r="E10" s="67">
        <f>SUM(C10:D10)</f>
        <v>964530000</v>
      </c>
      <c r="F10" s="68">
        <v>2100000</v>
      </c>
      <c r="G10" s="69" t="s">
        <v>49</v>
      </c>
    </row>
    <row r="11" spans="2:7" ht="16" thickBot="1" x14ac:dyDescent="0.25">
      <c r="B11" s="72" t="s">
        <v>54</v>
      </c>
      <c r="C11" s="73">
        <v>617575000</v>
      </c>
      <c r="D11" s="73">
        <f t="shared" si="0"/>
        <v>123515000</v>
      </c>
      <c r="E11" s="73">
        <f>SUM(C11:D11)</f>
        <v>741090000</v>
      </c>
      <c r="F11" s="74">
        <v>2100000</v>
      </c>
      <c r="G11" s="75" t="s">
        <v>49</v>
      </c>
    </row>
    <row r="12" spans="2:7" x14ac:dyDescent="0.2">
      <c r="B12" s="78"/>
      <c r="C12" s="79">
        <f>SUM(C6:C11)</f>
        <v>7065821068</v>
      </c>
      <c r="D12" s="79">
        <f>SUM(D6:D11)</f>
        <v>1413164213.5999999</v>
      </c>
      <c r="E12" s="79">
        <f>SUM(E6:E11)</f>
        <v>8478985281.6000004</v>
      </c>
    </row>
    <row r="13" spans="2:7" x14ac:dyDescent="0.2">
      <c r="B13" s="62" t="s">
        <v>55</v>
      </c>
      <c r="C13" s="64">
        <f>C12</f>
        <v>7065821068</v>
      </c>
    </row>
    <row r="14" spans="2:7" x14ac:dyDescent="0.2">
      <c r="B14" s="62" t="s">
        <v>17</v>
      </c>
      <c r="C14" s="64"/>
    </row>
    <row r="17" spans="3:3" x14ac:dyDescent="0.2">
      <c r="C17" s="7">
        <f>SUM(C6:C9)</f>
        <v>5644471068</v>
      </c>
    </row>
    <row r="18" spans="3:3" x14ac:dyDescent="0.2">
      <c r="C18" s="7">
        <f>SUM(C10:C11)</f>
        <v>1421350000</v>
      </c>
    </row>
  </sheetData>
  <mergeCells count="1">
    <mergeCell ref="F5:G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G18"/>
  <sheetViews>
    <sheetView workbookViewId="0">
      <selection activeCell="J17" sqref="J17"/>
    </sheetView>
  </sheetViews>
  <sheetFormatPr baseColWidth="10" defaultColWidth="9.1640625" defaultRowHeight="15" x14ac:dyDescent="0.2"/>
  <cols>
    <col min="2" max="2" width="27.83203125" bestFit="1" customWidth="1"/>
    <col min="3" max="5" width="14.33203125" bestFit="1" customWidth="1"/>
    <col min="6" max="6" width="11.5" bestFit="1" customWidth="1"/>
  </cols>
  <sheetData>
    <row r="2" spans="2:7" x14ac:dyDescent="0.2">
      <c r="B2" s="31" t="s">
        <v>65</v>
      </c>
    </row>
    <row r="3" spans="2:7" x14ac:dyDescent="0.2">
      <c r="B3" t="s">
        <v>105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1332499830</v>
      </c>
      <c r="D6" s="67">
        <f t="shared" ref="D6:D11" si="0">C6*0.2</f>
        <v>266499966</v>
      </c>
      <c r="E6" s="67">
        <f>C6+D6</f>
        <v>1598999796</v>
      </c>
      <c r="F6" s="68">
        <v>13000000</v>
      </c>
      <c r="G6" s="69" t="s">
        <v>49</v>
      </c>
    </row>
    <row r="7" spans="2:7" x14ac:dyDescent="0.2">
      <c r="B7" s="70" t="s">
        <v>50</v>
      </c>
      <c r="C7" s="63">
        <v>682000000</v>
      </c>
      <c r="D7" s="63">
        <f t="shared" si="0"/>
        <v>136400000</v>
      </c>
      <c r="E7" s="63">
        <f>SUM(C7:D7)</f>
        <v>818400000</v>
      </c>
      <c r="F7" s="65">
        <v>12000000</v>
      </c>
      <c r="G7" s="71" t="s">
        <v>49</v>
      </c>
    </row>
    <row r="8" spans="2:7" x14ac:dyDescent="0.2">
      <c r="B8" s="70" t="s">
        <v>51</v>
      </c>
      <c r="C8" s="63">
        <v>2150149635</v>
      </c>
      <c r="D8" s="63">
        <f t="shared" si="0"/>
        <v>430029927</v>
      </c>
      <c r="E8" s="63">
        <f>SUM(C8:D8)</f>
        <v>2580179562</v>
      </c>
      <c r="F8" s="65">
        <v>7900000</v>
      </c>
      <c r="G8" s="71" t="s">
        <v>49</v>
      </c>
    </row>
    <row r="9" spans="2:7" ht="16" thickBot="1" x14ac:dyDescent="0.25">
      <c r="B9" s="72" t="s">
        <v>52</v>
      </c>
      <c r="C9" s="73">
        <v>2078999976</v>
      </c>
      <c r="D9" s="73">
        <f t="shared" si="0"/>
        <v>415799995.20000005</v>
      </c>
      <c r="E9" s="73">
        <f>SUM(C9:D9)</f>
        <v>2494799971.1999998</v>
      </c>
      <c r="F9" s="74">
        <v>6600000</v>
      </c>
      <c r="G9" s="75" t="s">
        <v>49</v>
      </c>
    </row>
    <row r="10" spans="2:7" x14ac:dyDescent="0.2">
      <c r="B10" s="66" t="s">
        <v>53</v>
      </c>
      <c r="C10" s="67">
        <v>990276630</v>
      </c>
      <c r="D10" s="67">
        <f t="shared" si="0"/>
        <v>198055326</v>
      </c>
      <c r="E10" s="67">
        <f>SUM(C10:D10)</f>
        <v>1188331956</v>
      </c>
      <c r="F10" s="68">
        <v>2100000</v>
      </c>
      <c r="G10" s="69" t="s">
        <v>49</v>
      </c>
    </row>
    <row r="11" spans="2:7" ht="16" thickBot="1" x14ac:dyDescent="0.25">
      <c r="B11" s="72" t="s">
        <v>54</v>
      </c>
      <c r="C11" s="73">
        <v>731430000</v>
      </c>
      <c r="D11" s="73">
        <f t="shared" si="0"/>
        <v>146286000</v>
      </c>
      <c r="E11" s="73">
        <f>SUM(C11:D11)</f>
        <v>877716000</v>
      </c>
      <c r="F11" s="74">
        <v>2100000</v>
      </c>
      <c r="G11" s="75" t="s">
        <v>49</v>
      </c>
    </row>
    <row r="12" spans="2:7" x14ac:dyDescent="0.2">
      <c r="B12" s="78"/>
      <c r="C12" s="79">
        <f>SUM(C6:C11)</f>
        <v>7965356071</v>
      </c>
      <c r="D12" s="79">
        <f>SUM(D6:D11)</f>
        <v>1593071214.2</v>
      </c>
      <c r="E12" s="79">
        <f>SUM(E6:E11)</f>
        <v>9558427285.2000008</v>
      </c>
    </row>
    <row r="13" spans="2:7" x14ac:dyDescent="0.2">
      <c r="B13" s="62" t="s">
        <v>55</v>
      </c>
      <c r="C13" s="64">
        <f>C12</f>
        <v>7965356071</v>
      </c>
    </row>
    <row r="14" spans="2:7" x14ac:dyDescent="0.2">
      <c r="B14" s="62" t="s">
        <v>17</v>
      </c>
      <c r="C14" s="64"/>
    </row>
    <row r="17" spans="3:3" x14ac:dyDescent="0.2">
      <c r="C17" s="7">
        <f>SUM(C6:C9)</f>
        <v>6243649441</v>
      </c>
    </row>
    <row r="18" spans="3:3" x14ac:dyDescent="0.2">
      <c r="C18" s="7">
        <f>SUM(C10:C11)</f>
        <v>1721706630</v>
      </c>
    </row>
  </sheetData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T19"/>
  <sheetViews>
    <sheetView tabSelected="1" zoomScale="172" zoomScaleNormal="96" workbookViewId="0">
      <pane xSplit="1" ySplit="3" topLeftCell="AZ4" activePane="bottomRight" state="frozen"/>
      <selection pane="topRight" activeCell="B1" sqref="B1"/>
      <selection pane="bottomLeft" activeCell="A4" sqref="A4"/>
      <selection pane="bottomRight" activeCell="BB7" sqref="BB7"/>
    </sheetView>
  </sheetViews>
  <sheetFormatPr baseColWidth="10" defaultColWidth="8.83203125" defaultRowHeight="15" x14ac:dyDescent="0.2"/>
  <cols>
    <col min="2" max="2" width="21.1640625" bestFit="1" customWidth="1"/>
    <col min="3" max="3" width="12.33203125" bestFit="1" customWidth="1"/>
    <col min="4" max="4" width="12.5" bestFit="1" customWidth="1"/>
    <col min="5" max="5" width="14.33203125" customWidth="1"/>
    <col min="6" max="6" width="14.33203125" bestFit="1" customWidth="1"/>
    <col min="7" max="7" width="15.33203125" bestFit="1" customWidth="1"/>
    <col min="8" max="8" width="10.33203125" customWidth="1"/>
    <col min="9" max="9" width="12.5" bestFit="1" customWidth="1"/>
    <col min="10" max="11" width="12.83203125" bestFit="1" customWidth="1"/>
    <col min="13" max="15" width="12.83203125" bestFit="1" customWidth="1"/>
    <col min="17" max="17" width="12.83203125" bestFit="1" customWidth="1"/>
    <col min="18" max="19" width="13.1640625" bestFit="1" customWidth="1"/>
    <col min="21" max="21" width="12.5" bestFit="1" customWidth="1"/>
    <col min="22" max="22" width="12.83203125" bestFit="1" customWidth="1"/>
    <col min="23" max="23" width="13.1640625" bestFit="1" customWidth="1"/>
    <col min="25" max="25" width="12.83203125" bestFit="1" customWidth="1"/>
    <col min="26" max="26" width="13.1640625" bestFit="1" customWidth="1"/>
    <col min="27" max="27" width="12.83203125" bestFit="1" customWidth="1"/>
    <col min="29" max="29" width="13.1640625" bestFit="1" customWidth="1"/>
    <col min="30" max="30" width="12.83203125" bestFit="1" customWidth="1"/>
    <col min="31" max="31" width="13.1640625" bestFit="1" customWidth="1"/>
    <col min="33" max="34" width="12.5" bestFit="1" customWidth="1"/>
    <col min="35" max="35" width="13" customWidth="1"/>
    <col min="37" max="39" width="12.5" bestFit="1" customWidth="1"/>
    <col min="40" max="40" width="9" customWidth="1"/>
    <col min="41" max="41" width="13" customWidth="1"/>
    <col min="42" max="43" width="12.83203125" customWidth="1"/>
    <col min="45" max="45" width="12.1640625" customWidth="1"/>
    <col min="46" max="46" width="12" customWidth="1"/>
    <col min="47" max="47" width="11.83203125" customWidth="1"/>
    <col min="49" max="49" width="13.33203125" customWidth="1"/>
    <col min="50" max="50" width="12.5" customWidth="1"/>
    <col min="51" max="51" width="12.33203125" customWidth="1"/>
    <col min="53" max="53" width="12.1640625" customWidth="1"/>
    <col min="54" max="54" width="13.83203125" customWidth="1"/>
    <col min="55" max="55" width="13" customWidth="1"/>
    <col min="57" max="57" width="12.33203125" customWidth="1"/>
    <col min="58" max="58" width="13.1640625" customWidth="1"/>
    <col min="59" max="59" width="12.6640625" customWidth="1"/>
    <col min="61" max="61" width="13.1640625" customWidth="1"/>
    <col min="62" max="63" width="12.1640625" customWidth="1"/>
    <col min="65" max="65" width="12.1640625" customWidth="1"/>
    <col min="66" max="66" width="13.33203125" customWidth="1"/>
    <col min="67" max="67" width="11.83203125" customWidth="1"/>
    <col min="69" max="71" width="13" customWidth="1"/>
  </cols>
  <sheetData>
    <row r="1" spans="1:72" x14ac:dyDescent="0.2">
      <c r="B1" s="31" t="s">
        <v>65</v>
      </c>
      <c r="AO1">
        <v>2119520000</v>
      </c>
    </row>
    <row r="2" spans="1:72" ht="16" thickBot="1" x14ac:dyDescent="0.25">
      <c r="B2" s="192" t="s">
        <v>163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83" t="s">
        <v>164</v>
      </c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t="s">
        <v>149</v>
      </c>
      <c r="AW2" t="s">
        <v>149</v>
      </c>
      <c r="BA2" t="s">
        <v>149</v>
      </c>
      <c r="BE2" t="s">
        <v>149</v>
      </c>
      <c r="BI2" t="s">
        <v>149</v>
      </c>
      <c r="BM2" t="s">
        <v>149</v>
      </c>
      <c r="BQ2" t="s">
        <v>149</v>
      </c>
    </row>
    <row r="3" spans="1:72" ht="15" customHeight="1" x14ac:dyDescent="0.2">
      <c r="A3" s="195" t="s">
        <v>12</v>
      </c>
      <c r="B3" s="187" t="s">
        <v>4</v>
      </c>
      <c r="C3" s="187"/>
      <c r="D3" s="198"/>
      <c r="E3" s="186" t="s">
        <v>5</v>
      </c>
      <c r="F3" s="187"/>
      <c r="G3" s="187"/>
      <c r="H3" s="188" t="s">
        <v>15</v>
      </c>
      <c r="I3" s="186" t="s">
        <v>90</v>
      </c>
      <c r="J3" s="187"/>
      <c r="K3" s="187"/>
      <c r="L3" s="188" t="s">
        <v>15</v>
      </c>
      <c r="M3" s="186" t="s">
        <v>91</v>
      </c>
      <c r="N3" s="187"/>
      <c r="O3" s="187"/>
      <c r="P3" s="188" t="s">
        <v>15</v>
      </c>
      <c r="Q3" s="186" t="s">
        <v>94</v>
      </c>
      <c r="R3" s="187"/>
      <c r="S3" s="187"/>
      <c r="T3" s="188" t="s">
        <v>15</v>
      </c>
      <c r="U3" s="186" t="s">
        <v>126</v>
      </c>
      <c r="V3" s="187"/>
      <c r="W3" s="187"/>
      <c r="X3" s="188" t="s">
        <v>15</v>
      </c>
      <c r="Y3" s="186" t="s">
        <v>127</v>
      </c>
      <c r="Z3" s="187"/>
      <c r="AA3" s="187"/>
      <c r="AB3" s="188" t="s">
        <v>15</v>
      </c>
      <c r="AC3" s="186" t="s">
        <v>130</v>
      </c>
      <c r="AD3" s="187"/>
      <c r="AE3" s="187"/>
      <c r="AF3" s="188" t="s">
        <v>15</v>
      </c>
      <c r="AG3" s="186" t="s">
        <v>137</v>
      </c>
      <c r="AH3" s="187"/>
      <c r="AI3" s="187"/>
      <c r="AJ3" s="188" t="s">
        <v>15</v>
      </c>
      <c r="AK3" s="186" t="s">
        <v>140</v>
      </c>
      <c r="AL3" s="187"/>
      <c r="AM3" s="187"/>
      <c r="AN3" s="188" t="s">
        <v>15</v>
      </c>
      <c r="AO3" s="186" t="s">
        <v>146</v>
      </c>
      <c r="AP3" s="187"/>
      <c r="AQ3" s="187"/>
      <c r="AR3" s="188" t="s">
        <v>15</v>
      </c>
      <c r="AS3" s="186" t="s">
        <v>148</v>
      </c>
      <c r="AT3" s="187"/>
      <c r="AU3" s="187"/>
      <c r="AV3" s="188" t="s">
        <v>15</v>
      </c>
      <c r="AW3" s="186" t="s">
        <v>150</v>
      </c>
      <c r="AX3" s="187"/>
      <c r="AY3" s="187"/>
      <c r="AZ3" s="188" t="s">
        <v>15</v>
      </c>
      <c r="BA3" s="186" t="s">
        <v>153</v>
      </c>
      <c r="BB3" s="187"/>
      <c r="BC3" s="187"/>
      <c r="BD3" s="188" t="s">
        <v>15</v>
      </c>
      <c r="BE3" s="186" t="s">
        <v>154</v>
      </c>
      <c r="BF3" s="187"/>
      <c r="BG3" s="187"/>
      <c r="BH3" s="188" t="s">
        <v>15</v>
      </c>
      <c r="BI3" s="186" t="s">
        <v>155</v>
      </c>
      <c r="BJ3" s="187"/>
      <c r="BK3" s="187"/>
      <c r="BL3" s="188" t="s">
        <v>15</v>
      </c>
      <c r="BM3" s="186" t="s">
        <v>156</v>
      </c>
      <c r="BN3" s="187"/>
      <c r="BO3" s="187"/>
      <c r="BP3" s="188" t="s">
        <v>15</v>
      </c>
      <c r="BQ3" s="186" t="s">
        <v>157</v>
      </c>
      <c r="BR3" s="187"/>
      <c r="BS3" s="187"/>
      <c r="BT3" s="188" t="s">
        <v>15</v>
      </c>
    </row>
    <row r="4" spans="1:72" x14ac:dyDescent="0.2">
      <c r="A4" s="196"/>
      <c r="B4" s="191" t="s">
        <v>1</v>
      </c>
      <c r="C4" s="191" t="s">
        <v>2</v>
      </c>
      <c r="D4" s="199" t="s">
        <v>6</v>
      </c>
      <c r="E4" s="190" t="s">
        <v>1</v>
      </c>
      <c r="F4" s="191" t="s">
        <v>2</v>
      </c>
      <c r="G4" s="191" t="s">
        <v>6</v>
      </c>
      <c r="H4" s="189"/>
      <c r="I4" s="190" t="s">
        <v>1</v>
      </c>
      <c r="J4" s="191" t="s">
        <v>2</v>
      </c>
      <c r="K4" s="191" t="s">
        <v>6</v>
      </c>
      <c r="L4" s="189"/>
      <c r="M4" s="190" t="s">
        <v>1</v>
      </c>
      <c r="N4" s="191" t="s">
        <v>2</v>
      </c>
      <c r="O4" s="191" t="s">
        <v>6</v>
      </c>
      <c r="P4" s="189"/>
      <c r="Q4" s="190" t="s">
        <v>1</v>
      </c>
      <c r="R4" s="191" t="s">
        <v>2</v>
      </c>
      <c r="S4" s="191" t="s">
        <v>6</v>
      </c>
      <c r="T4" s="189"/>
      <c r="U4" s="190" t="s">
        <v>1</v>
      </c>
      <c r="V4" s="191" t="s">
        <v>2</v>
      </c>
      <c r="W4" s="191" t="s">
        <v>6</v>
      </c>
      <c r="X4" s="189"/>
      <c r="Y4" s="190" t="s">
        <v>1</v>
      </c>
      <c r="Z4" s="191" t="s">
        <v>2</v>
      </c>
      <c r="AA4" s="191" t="s">
        <v>6</v>
      </c>
      <c r="AB4" s="189"/>
      <c r="AC4" s="190" t="s">
        <v>1</v>
      </c>
      <c r="AD4" s="191" t="s">
        <v>2</v>
      </c>
      <c r="AE4" s="191" t="s">
        <v>6</v>
      </c>
      <c r="AF4" s="189"/>
      <c r="AG4" s="190" t="s">
        <v>1</v>
      </c>
      <c r="AH4" s="191" t="s">
        <v>2</v>
      </c>
      <c r="AI4" s="191" t="s">
        <v>6</v>
      </c>
      <c r="AJ4" s="189"/>
      <c r="AK4" s="190" t="s">
        <v>1</v>
      </c>
      <c r="AL4" s="191" t="s">
        <v>2</v>
      </c>
      <c r="AM4" s="191" t="s">
        <v>6</v>
      </c>
      <c r="AN4" s="189"/>
      <c r="AO4" s="190" t="s">
        <v>1</v>
      </c>
      <c r="AP4" s="191" t="s">
        <v>2</v>
      </c>
      <c r="AQ4" s="191" t="s">
        <v>6</v>
      </c>
      <c r="AR4" s="189"/>
      <c r="AS4" s="190" t="s">
        <v>1</v>
      </c>
      <c r="AT4" s="191" t="s">
        <v>2</v>
      </c>
      <c r="AU4" s="191" t="s">
        <v>6</v>
      </c>
      <c r="AV4" s="189"/>
      <c r="AW4" s="190" t="s">
        <v>1</v>
      </c>
      <c r="AX4" s="191" t="s">
        <v>2</v>
      </c>
      <c r="AY4" s="191" t="s">
        <v>6</v>
      </c>
      <c r="AZ4" s="189"/>
      <c r="BA4" s="190" t="s">
        <v>1</v>
      </c>
      <c r="BB4" s="191" t="s">
        <v>2</v>
      </c>
      <c r="BC4" s="191" t="s">
        <v>6</v>
      </c>
      <c r="BD4" s="189"/>
      <c r="BE4" s="190" t="s">
        <v>1</v>
      </c>
      <c r="BF4" s="191" t="s">
        <v>2</v>
      </c>
      <c r="BG4" s="191" t="s">
        <v>6</v>
      </c>
      <c r="BH4" s="189"/>
      <c r="BI4" s="190" t="s">
        <v>1</v>
      </c>
      <c r="BJ4" s="191" t="s">
        <v>2</v>
      </c>
      <c r="BK4" s="191" t="s">
        <v>6</v>
      </c>
      <c r="BL4" s="189"/>
      <c r="BM4" s="190" t="s">
        <v>1</v>
      </c>
      <c r="BN4" s="191" t="s">
        <v>2</v>
      </c>
      <c r="BO4" s="191" t="s">
        <v>6</v>
      </c>
      <c r="BP4" s="189"/>
      <c r="BQ4" s="190" t="s">
        <v>1</v>
      </c>
      <c r="BR4" s="191" t="s">
        <v>2</v>
      </c>
      <c r="BS4" s="191" t="s">
        <v>6</v>
      </c>
      <c r="BT4" s="189"/>
    </row>
    <row r="5" spans="1:72" x14ac:dyDescent="0.2">
      <c r="A5" s="197"/>
      <c r="B5" s="191"/>
      <c r="C5" s="191"/>
      <c r="D5" s="199"/>
      <c r="E5" s="190"/>
      <c r="F5" s="191"/>
      <c r="G5" s="191"/>
      <c r="H5" s="189"/>
      <c r="I5" s="190"/>
      <c r="J5" s="191"/>
      <c r="K5" s="191"/>
      <c r="L5" s="189"/>
      <c r="M5" s="190"/>
      <c r="N5" s="191"/>
      <c r="O5" s="191"/>
      <c r="P5" s="189"/>
      <c r="Q5" s="190"/>
      <c r="R5" s="191"/>
      <c r="S5" s="191"/>
      <c r="T5" s="189"/>
      <c r="U5" s="190"/>
      <c r="V5" s="191"/>
      <c r="W5" s="191"/>
      <c r="X5" s="189"/>
      <c r="Y5" s="190"/>
      <c r="Z5" s="191"/>
      <c r="AA5" s="191"/>
      <c r="AB5" s="189"/>
      <c r="AC5" s="190"/>
      <c r="AD5" s="191"/>
      <c r="AE5" s="191"/>
      <c r="AF5" s="189"/>
      <c r="AG5" s="190"/>
      <c r="AH5" s="191"/>
      <c r="AI5" s="191"/>
      <c r="AJ5" s="189"/>
      <c r="AK5" s="190"/>
      <c r="AL5" s="191"/>
      <c r="AM5" s="191"/>
      <c r="AN5" s="189"/>
      <c r="AO5" s="190"/>
      <c r="AP5" s="191"/>
      <c r="AQ5" s="191"/>
      <c r="AR5" s="189"/>
      <c r="AS5" s="190"/>
      <c r="AT5" s="191"/>
      <c r="AU5" s="191"/>
      <c r="AV5" s="189"/>
      <c r="AW5" s="190"/>
      <c r="AX5" s="191"/>
      <c r="AY5" s="191"/>
      <c r="AZ5" s="189"/>
      <c r="BA5" s="190"/>
      <c r="BB5" s="191"/>
      <c r="BC5" s="191"/>
      <c r="BD5" s="189"/>
      <c r="BE5" s="190"/>
      <c r="BF5" s="191"/>
      <c r="BG5" s="191"/>
      <c r="BH5" s="189"/>
      <c r="BI5" s="190"/>
      <c r="BJ5" s="191"/>
      <c r="BK5" s="191"/>
      <c r="BL5" s="189"/>
      <c r="BM5" s="190"/>
      <c r="BN5" s="191"/>
      <c r="BO5" s="191"/>
      <c r="BP5" s="189"/>
      <c r="BQ5" s="190"/>
      <c r="BR5" s="191"/>
      <c r="BS5" s="191"/>
      <c r="BT5" s="189"/>
    </row>
    <row r="6" spans="1:72" x14ac:dyDescent="0.2">
      <c r="A6" s="14" t="s">
        <v>13</v>
      </c>
      <c r="B6" s="10">
        <f>'Casual 2012'!I22</f>
        <v>1647933500</v>
      </c>
      <c r="C6" s="10">
        <f>'Casual 2012'!J22</f>
        <v>579649000</v>
      </c>
      <c r="D6" s="15">
        <f>SUM(B6:C6)</f>
        <v>2227582500</v>
      </c>
      <c r="E6" s="25">
        <v>2606025000</v>
      </c>
      <c r="F6" s="10">
        <v>787361000</v>
      </c>
      <c r="G6" s="10">
        <f>SUM(E6:F6)</f>
        <v>3393386000</v>
      </c>
      <c r="H6" s="26">
        <f>SUM(G6-D6)/D6</f>
        <v>0.52334919133185864</v>
      </c>
      <c r="I6" s="25">
        <v>3548941200</v>
      </c>
      <c r="J6" s="10">
        <v>1125612000</v>
      </c>
      <c r="K6" s="12">
        <f>SUM(I6:J6)</f>
        <v>4674553200</v>
      </c>
      <c r="L6" s="26">
        <f>SUM(K6-G6)/G6</f>
        <v>0.37754832488847423</v>
      </c>
      <c r="M6" s="25">
        <v>3960210000</v>
      </c>
      <c r="N6" s="10">
        <v>1185507000</v>
      </c>
      <c r="O6" s="12">
        <f>SUM(M6:N6)</f>
        <v>5145717000</v>
      </c>
      <c r="P6" s="26">
        <f>SUM(O6-K6)/K6</f>
        <v>0.10079333357463982</v>
      </c>
      <c r="Q6" s="25">
        <v>3880566000</v>
      </c>
      <c r="R6" s="10">
        <v>1136813000</v>
      </c>
      <c r="S6" s="12">
        <f>SUM(Q6:R6)</f>
        <v>5017379000</v>
      </c>
      <c r="T6" s="26">
        <f>SUM(S6-O6)/O6</f>
        <v>-2.4940741980174968E-2</v>
      </c>
      <c r="U6" s="25">
        <v>4164495000</v>
      </c>
      <c r="V6" s="10">
        <v>1100333000</v>
      </c>
      <c r="W6" s="12">
        <f>SUM(U6:V6)</f>
        <v>5264828000</v>
      </c>
      <c r="X6" s="26">
        <f>SUM(W6-S6)/S6</f>
        <v>4.931837917765431E-2</v>
      </c>
      <c r="Y6" s="25">
        <v>4097149000</v>
      </c>
      <c r="Z6" s="10">
        <v>1184236000</v>
      </c>
      <c r="AA6" s="12">
        <f>SUM(Y6:Z6)</f>
        <v>5281385000</v>
      </c>
      <c r="AB6" s="26">
        <f>SUM(AA6-W6)/W6</f>
        <v>3.1448320818837769E-3</v>
      </c>
      <c r="AC6" s="25">
        <v>3628504000</v>
      </c>
      <c r="AD6" s="10">
        <v>1135881000</v>
      </c>
      <c r="AE6" s="12">
        <f>SUM(AC6:AD6)</f>
        <v>4764385000</v>
      </c>
      <c r="AF6" s="26">
        <f>SUM(AE6-AA6)/AA6</f>
        <v>-9.7890988822060876E-2</v>
      </c>
      <c r="AG6" s="25">
        <v>1559958000</v>
      </c>
      <c r="AH6" s="10">
        <f>'Total Income'!J17</f>
        <v>760621000</v>
      </c>
      <c r="AI6" s="12">
        <f>SUM(AG6:AH6)</f>
        <v>2320579000</v>
      </c>
      <c r="AJ6" s="26">
        <f>SUM(AI6-AE6)/AE6</f>
        <v>-0.5129320993160712</v>
      </c>
      <c r="AK6" s="25">
        <v>1239169000</v>
      </c>
      <c r="AL6" s="10">
        <v>712299000</v>
      </c>
      <c r="AM6" s="12">
        <f>SUM(AK6:AL6)</f>
        <v>1951468000</v>
      </c>
      <c r="AN6" s="26">
        <f>SUM(AM6-AI6)/AI6</f>
        <v>-0.15905987255766771</v>
      </c>
      <c r="AO6" s="25">
        <v>2119520000</v>
      </c>
      <c r="AP6" s="12">
        <v>1175988000</v>
      </c>
      <c r="AQ6" s="12">
        <f>SUM(AO6:AP6)</f>
        <v>3295508000</v>
      </c>
      <c r="AR6" s="26">
        <f>SUM(AQ6-AM6)/AM6</f>
        <v>0.68873278987920883</v>
      </c>
      <c r="AS6" s="25">
        <v>2564398500</v>
      </c>
      <c r="AT6" s="10">
        <v>1279719000</v>
      </c>
      <c r="AU6" s="12">
        <f>SUM(AS6:AT6)</f>
        <v>3844117500</v>
      </c>
      <c r="AV6" s="26">
        <f>SUM(AU6-AQ6)/AQ6</f>
        <v>0.16647190660741834</v>
      </c>
      <c r="AW6" s="25">
        <v>2677793527.5</v>
      </c>
      <c r="AX6" s="10">
        <v>1300040920</v>
      </c>
      <c r="AY6" s="12">
        <f>SUM(AW6:AX6)</f>
        <v>3977834447.5</v>
      </c>
      <c r="AZ6" s="26">
        <f>SUM(AY6-AU6)/AU6</f>
        <v>3.478482317462981E-2</v>
      </c>
      <c r="BA6" s="25">
        <f>AW6*102%</f>
        <v>2731349398.0500002</v>
      </c>
      <c r="BB6" s="10">
        <f>AX6*102%</f>
        <v>1326041738.4000001</v>
      </c>
      <c r="BC6" s="12">
        <f>SUM(BA6:BB6)</f>
        <v>4057391136.4500003</v>
      </c>
      <c r="BD6" s="26">
        <f>SUM(BC6-AY6)/AY6</f>
        <v>2.0000000000000073E-2</v>
      </c>
      <c r="BE6" s="25">
        <f>BA6*102%</f>
        <v>2785976386.0110002</v>
      </c>
      <c r="BF6" s="10">
        <f>BB6*102%</f>
        <v>1352562573.1680002</v>
      </c>
      <c r="BG6" s="12">
        <f>SUM(BE6:BF6)</f>
        <v>4138538959.1790004</v>
      </c>
      <c r="BH6" s="26">
        <f>SUM(BG6-BC6)/BC6</f>
        <v>2.0000000000000021E-2</v>
      </c>
      <c r="BI6" s="25">
        <f>BE6*102%</f>
        <v>2841695913.7312202</v>
      </c>
      <c r="BJ6" s="10">
        <f>BF6*102%</f>
        <v>1379613824.6313603</v>
      </c>
      <c r="BK6" s="12">
        <f>SUM(BI6:BJ6)</f>
        <v>4221309738.3625803</v>
      </c>
      <c r="BL6" s="26">
        <f>SUM(BK6-BG6)/BG6</f>
        <v>1.999999999999998E-2</v>
      </c>
      <c r="BM6" s="25">
        <f>BI6*102%</f>
        <v>2898529832.0058446</v>
      </c>
      <c r="BN6" s="10">
        <f>BJ6*102%</f>
        <v>1407206101.1239874</v>
      </c>
      <c r="BO6" s="12">
        <f>SUM(BM6:BN6)</f>
        <v>4305735933.1298323</v>
      </c>
      <c r="BP6" s="26">
        <f>SUM(BO6-BK6)/BK6</f>
        <v>2.0000000000000087E-2</v>
      </c>
      <c r="BQ6" s="25">
        <f>BM6*102%</f>
        <v>2956500428.6459618</v>
      </c>
      <c r="BR6" s="10">
        <f>BN6*102%</f>
        <v>1435350223.1464672</v>
      </c>
      <c r="BS6" s="12">
        <f>SUM(BQ6:BR6)</f>
        <v>4391850651.792429</v>
      </c>
      <c r="BT6" s="26">
        <f>SUM(BS6-BO6)/BO6</f>
        <v>2.0000000000000014E-2</v>
      </c>
    </row>
    <row r="7" spans="1:72" x14ac:dyDescent="0.2">
      <c r="A7" s="14" t="s">
        <v>14</v>
      </c>
      <c r="B7" s="11">
        <v>4156834068</v>
      </c>
      <c r="C7" s="11">
        <v>1346130000</v>
      </c>
      <c r="D7" s="15">
        <f>SUM(B7:C7)</f>
        <v>5502964068</v>
      </c>
      <c r="E7" s="27">
        <v>5464400038</v>
      </c>
      <c r="F7" s="12">
        <v>1571565000</v>
      </c>
      <c r="G7" s="12">
        <f>SUM(E7:F7)</f>
        <v>7035965038</v>
      </c>
      <c r="H7" s="26">
        <f>SUM(G7-D7)/D7</f>
        <v>0.27857731779759826</v>
      </c>
      <c r="I7" s="27">
        <v>6007238203</v>
      </c>
      <c r="J7" s="12">
        <v>1487675096</v>
      </c>
      <c r="K7" s="12">
        <f>SUM(I7:J7)</f>
        <v>7494913299</v>
      </c>
      <c r="L7" s="26">
        <f>SUM(K7-G7)/G7</f>
        <v>6.5228900161001621E-2</v>
      </c>
      <c r="M7" s="27">
        <v>6221852568</v>
      </c>
      <c r="N7" s="12">
        <v>1476825000</v>
      </c>
      <c r="O7" s="12">
        <f>SUM(M7:N7)</f>
        <v>7698677568</v>
      </c>
      <c r="P7" s="26">
        <f>SUM(O7-K7)/K7</f>
        <v>2.7187008157544264E-2</v>
      </c>
      <c r="Q7" s="27">
        <v>5644471068</v>
      </c>
      <c r="R7" s="12">
        <v>1421350000</v>
      </c>
      <c r="S7" s="12">
        <f>SUM(Q7:R7)</f>
        <v>7065821068</v>
      </c>
      <c r="T7" s="26">
        <f>SUM(S7-O7)/O7</f>
        <v>-8.22032737973733E-2</v>
      </c>
      <c r="U7" s="27">
        <v>6243649441</v>
      </c>
      <c r="V7" s="12">
        <v>1721706630</v>
      </c>
      <c r="W7" s="12">
        <f>SUM(U7:V7)</f>
        <v>7965356071</v>
      </c>
      <c r="X7" s="26">
        <f>SUM(W7-S7)/S7</f>
        <v>0.12730792279383546</v>
      </c>
      <c r="Y7" s="27">
        <v>6125548738</v>
      </c>
      <c r="Z7" s="12">
        <v>1669920006</v>
      </c>
      <c r="AA7" s="12">
        <f>SUM(Y7:Z7)</f>
        <v>7795468744</v>
      </c>
      <c r="AB7" s="26">
        <f>SUM(AA7-W7)/W7</f>
        <v>-2.132827779269279E-2</v>
      </c>
      <c r="AC7" s="27">
        <v>4709708466</v>
      </c>
      <c r="AD7" s="12">
        <v>1330014000</v>
      </c>
      <c r="AE7" s="12">
        <f>SUM(AC7:AD7)</f>
        <v>6039722466</v>
      </c>
      <c r="AF7" s="26">
        <f>SUM(AE7-AA7)/AA7</f>
        <v>-0.22522651756526624</v>
      </c>
      <c r="AG7" s="27">
        <v>3254441084</v>
      </c>
      <c r="AH7" s="12">
        <v>818580000</v>
      </c>
      <c r="AI7" s="12">
        <f>SUM(AG7:AH7)</f>
        <v>4073021084</v>
      </c>
      <c r="AJ7" s="26">
        <f>SUM(AI7-AE7)/AE7</f>
        <v>-0.32562777396997034</v>
      </c>
      <c r="AK7" s="27">
        <v>2255403938</v>
      </c>
      <c r="AL7" s="12">
        <v>657930000</v>
      </c>
      <c r="AM7" s="12">
        <f>SUM(AK7:AL7)</f>
        <v>2913333938</v>
      </c>
      <c r="AN7" s="26">
        <f>SUM(AM7-AI7)/AI7</f>
        <v>-0.2847240714160762</v>
      </c>
      <c r="AO7" s="27">
        <v>2194183139</v>
      </c>
      <c r="AP7" s="12">
        <v>657930000</v>
      </c>
      <c r="AQ7" s="12">
        <f>SUM(AO7:AP7)</f>
        <v>2852113139</v>
      </c>
      <c r="AR7" s="26">
        <f>SUM(AQ7-AM7)/AM7</f>
        <v>-2.1013999871922682E-2</v>
      </c>
      <c r="AS7" s="27">
        <v>2656100000</v>
      </c>
      <c r="AT7" s="12">
        <v>778680000</v>
      </c>
      <c r="AU7" s="12">
        <f>SUM(AS7:AT7)</f>
        <v>3434780000</v>
      </c>
      <c r="AV7" s="26">
        <f>SUM(AU7-AQ7)/AQ7</f>
        <v>0.20429303909181282</v>
      </c>
      <c r="AW7" s="27">
        <v>3494800000</v>
      </c>
      <c r="AX7" s="12">
        <v>988800000</v>
      </c>
      <c r="AY7" s="12">
        <f>SUM(AW7:AX7)</f>
        <v>4483600000</v>
      </c>
      <c r="AZ7" s="26">
        <f>SUM(AY7-AU7)/AU7</f>
        <v>0.30535289014143557</v>
      </c>
      <c r="BA7" s="27">
        <f>AW7*105%</f>
        <v>3669540000</v>
      </c>
      <c r="BB7" s="12">
        <f>AX7*105%</f>
        <v>1038240000</v>
      </c>
      <c r="BC7" s="12">
        <f>SUM(BA7:BB7)</f>
        <v>4707780000</v>
      </c>
      <c r="BD7" s="26">
        <f>SUM(BC7-AY7)/AY7</f>
        <v>0.05</v>
      </c>
      <c r="BE7" s="27">
        <f>BA7*102%</f>
        <v>3742930800</v>
      </c>
      <c r="BF7" s="12">
        <f>BB7*102%</f>
        <v>1059004800</v>
      </c>
      <c r="BG7" s="12">
        <f>SUM(BE7:BF7)</f>
        <v>4801935600</v>
      </c>
      <c r="BH7" s="26">
        <f>SUM(BG7-BC7)/BC7</f>
        <v>0.02</v>
      </c>
      <c r="BI7" s="27">
        <f>BE7*102%</f>
        <v>3817789416</v>
      </c>
      <c r="BJ7" s="12">
        <f>BF7*102%</f>
        <v>1080184896</v>
      </c>
      <c r="BK7" s="12">
        <f>SUM(BI7:BJ7)+'Lang 2019'!AV9</f>
        <v>4897974312</v>
      </c>
      <c r="BL7" s="26">
        <f>SUM(BK7-BG7)/BG7</f>
        <v>0.02</v>
      </c>
      <c r="BM7" s="27">
        <f>BI7*102%</f>
        <v>3894145204.3200002</v>
      </c>
      <c r="BN7" s="12">
        <f>BJ7*102%</f>
        <v>1101788593.9200001</v>
      </c>
      <c r="BO7" s="12">
        <f>SUM(BM7:BN7)+'Lang 2019'!AZ9</f>
        <v>4995933798.2399998</v>
      </c>
      <c r="BP7" s="26">
        <f>SUM(BO7-BK7)/BK7</f>
        <v>1.9999999999999952E-2</v>
      </c>
      <c r="BQ7" s="27">
        <f>BM7*102%</f>
        <v>3972028108.4064002</v>
      </c>
      <c r="BR7" s="12">
        <f>BN7*102%</f>
        <v>1123824365.7984002</v>
      </c>
      <c r="BS7" s="12">
        <f>SUM(BQ7:BR7)+'Lang 2019'!BD9</f>
        <v>5095852474.2048006</v>
      </c>
      <c r="BT7" s="26">
        <f>SUM(BS7-BO7)/BO7</f>
        <v>2.0000000000000167E-2</v>
      </c>
    </row>
    <row r="8" spans="1:72" x14ac:dyDescent="0.2">
      <c r="A8" s="16" t="s">
        <v>6</v>
      </c>
      <c r="B8" s="13">
        <f t="shared" ref="B8:D8" si="0">SUM(B6:B7)</f>
        <v>5804767568</v>
      </c>
      <c r="C8" s="13">
        <f t="shared" si="0"/>
        <v>1925779000</v>
      </c>
      <c r="D8" s="17">
        <f t="shared" si="0"/>
        <v>7730546568</v>
      </c>
      <c r="E8" s="28">
        <f>SUM(E6:E7)</f>
        <v>8070425038</v>
      </c>
      <c r="F8" s="13">
        <f>SUM(F6:F7)</f>
        <v>2358926000</v>
      </c>
      <c r="G8" s="13">
        <f>SUM(G6:G7)</f>
        <v>10429351038</v>
      </c>
      <c r="H8" s="26">
        <f>SUM(G8-D8)/D8</f>
        <v>0.34910914076521993</v>
      </c>
      <c r="I8" s="28">
        <f>SUM(I6:I7)</f>
        <v>9556179403</v>
      </c>
      <c r="J8" s="13">
        <f>SUM(J6:J7)</f>
        <v>2613287096</v>
      </c>
      <c r="K8" s="13">
        <f>SUM(K6:K7)</f>
        <v>12169466499</v>
      </c>
      <c r="L8" s="26">
        <f>SUM(K8-G8)/G8</f>
        <v>0.16684791361032716</v>
      </c>
      <c r="M8" s="28">
        <f>SUM(M6:M7)</f>
        <v>10182062568</v>
      </c>
      <c r="N8" s="13">
        <f>SUM(N6:N7)</f>
        <v>2662332000</v>
      </c>
      <c r="O8" s="13">
        <f>SUM(O6:O7)</f>
        <v>12844394568</v>
      </c>
      <c r="P8" s="26">
        <f>SUM(O8-K8)/K8</f>
        <v>5.5460777106002203E-2</v>
      </c>
      <c r="Q8" s="28">
        <f>SUM(Q6:Q7)</f>
        <v>9525037068</v>
      </c>
      <c r="R8" s="13">
        <f>SUM(R6:R7)</f>
        <v>2558163000</v>
      </c>
      <c r="S8" s="13">
        <f>SUM(S6:S7)</f>
        <v>12083200068</v>
      </c>
      <c r="T8" s="26">
        <f>SUM(S8-O8)/O8</f>
        <v>-5.9262777701987519E-2</v>
      </c>
      <c r="U8" s="28">
        <f>SUM(U6:U7)</f>
        <v>10408144441</v>
      </c>
      <c r="V8" s="13">
        <f>SUM(V6:V7)</f>
        <v>2822039630</v>
      </c>
      <c r="W8" s="13">
        <f>SUM(W6:W7)</f>
        <v>13230184071</v>
      </c>
      <c r="X8" s="26">
        <f>SUM(W8-S8)/S8</f>
        <v>9.4923860942894053E-2</v>
      </c>
      <c r="Y8" s="28">
        <f>SUM(Y6:Y7)</f>
        <v>10222697738</v>
      </c>
      <c r="Z8" s="13">
        <f>SUM(Z6:Z7)</f>
        <v>2854156006</v>
      </c>
      <c r="AA8" s="13">
        <f>SUM(AA6:AA7)</f>
        <v>13076853744</v>
      </c>
      <c r="AB8" s="26">
        <f>SUM(AA8-W8)/W8</f>
        <v>-1.1589432632014058E-2</v>
      </c>
      <c r="AC8" s="28">
        <f>SUM(AC6:AC7)</f>
        <v>8338212466</v>
      </c>
      <c r="AD8" s="13">
        <f>SUM(AD6:AD7)</f>
        <v>2465895000</v>
      </c>
      <c r="AE8" s="13">
        <f>SUM(AE6:AE7)</f>
        <v>10804107466</v>
      </c>
      <c r="AF8" s="26">
        <f>SUM(AE8-AA8)/AA8</f>
        <v>-0.17379916625914663</v>
      </c>
      <c r="AG8" s="28">
        <f>SUM(AG6:AG7)</f>
        <v>4814399084</v>
      </c>
      <c r="AH8" s="13">
        <f>SUM(AH6:AH7)</f>
        <v>1579201000</v>
      </c>
      <c r="AI8" s="13">
        <f>SUM(AI6:AI7)</f>
        <v>6393600084</v>
      </c>
      <c r="AJ8" s="26">
        <f>SUM(AI8-AE8)/AE8</f>
        <v>-0.40822505661662956</v>
      </c>
      <c r="AK8" s="28">
        <f>SUM(AK6:AK7)</f>
        <v>3494572938</v>
      </c>
      <c r="AL8" s="13">
        <f>SUM(AL6:AL7)</f>
        <v>1370229000</v>
      </c>
      <c r="AM8" s="13">
        <f>SUM(AM6:AM7)</f>
        <v>4864801938</v>
      </c>
      <c r="AN8" s="26">
        <f>SUM(AM8-AI8)/AI8</f>
        <v>-0.23911382099512624</v>
      </c>
      <c r="AO8" s="28">
        <f>SUM(AO6:AO7)</f>
        <v>4313703139</v>
      </c>
      <c r="AP8" s="13">
        <f>SUM(AP6:AP7)</f>
        <v>1833918000</v>
      </c>
      <c r="AQ8" s="13">
        <f>SUM(AQ6:AQ7)</f>
        <v>6147621139</v>
      </c>
      <c r="AR8" s="26">
        <f>SUM(AQ8-AM8)/AM8</f>
        <v>0.26369402441230488</v>
      </c>
      <c r="AS8" s="28">
        <f>SUM(AS6:AS7)</f>
        <v>5220498500</v>
      </c>
      <c r="AT8" s="13">
        <f>SUM(AT6:AT7)</f>
        <v>2058399000</v>
      </c>
      <c r="AU8" s="13">
        <f>SUM(AU6:AU7)</f>
        <v>7278897500</v>
      </c>
      <c r="AV8" s="26">
        <f>SUM(AU8-AQ8)/AQ8</f>
        <v>0.18401855537636766</v>
      </c>
      <c r="AW8" s="28">
        <f>SUM(AW6:AW7)</f>
        <v>6172593527.5</v>
      </c>
      <c r="AX8" s="13">
        <f>SUM(AX6:AX7)</f>
        <v>2288840920</v>
      </c>
      <c r="AY8" s="13">
        <f>SUM(AY6:AY7)</f>
        <v>8461434447.5</v>
      </c>
      <c r="AZ8" s="26">
        <f>SUM(AY8-AU8)/AU8</f>
        <v>0.16246099735571218</v>
      </c>
      <c r="BA8" s="28">
        <f>SUM(BA6:BA7)</f>
        <v>6400889398.0500002</v>
      </c>
      <c r="BB8" s="13">
        <f>SUM(BB6:BB7)</f>
        <v>2364281738.4000001</v>
      </c>
      <c r="BC8" s="13">
        <f>SUM(BC6:BC7)</f>
        <v>8765171136.4500008</v>
      </c>
      <c r="BD8" s="26">
        <f>SUM(BC8-AY8)/AY8</f>
        <v>3.5896595409983023E-2</v>
      </c>
      <c r="BE8" s="28">
        <f>SUM(BE6:BE7)</f>
        <v>6528907186.0109997</v>
      </c>
      <c r="BF8" s="13">
        <f>SUM(BF6:BF7)</f>
        <v>2411567373.1680002</v>
      </c>
      <c r="BG8" s="13">
        <f>SUM(BG6:BG7)</f>
        <v>8940474559.1790009</v>
      </c>
      <c r="BH8" s="26">
        <f>SUM(BG8-BC8)/BC8</f>
        <v>2.0000000000000007E-2</v>
      </c>
      <c r="BI8" s="28">
        <f>SUM(BI6:BI7)</f>
        <v>6659485329.7312202</v>
      </c>
      <c r="BJ8" s="13">
        <f>SUM(BJ6:BJ7)</f>
        <v>2459798720.6313601</v>
      </c>
      <c r="BK8" s="13">
        <f>SUM(BK6:BK7)</f>
        <v>9119284050.3625793</v>
      </c>
      <c r="BL8" s="26">
        <f>SUM(BK8-BG8)/BG8</f>
        <v>1.999999999999983E-2</v>
      </c>
      <c r="BM8" s="28">
        <f>SUM(BM6:BM7)</f>
        <v>6792675036.3258448</v>
      </c>
      <c r="BN8" s="13">
        <f>SUM(BN6:BN7)</f>
        <v>2508994695.0439873</v>
      </c>
      <c r="BO8" s="13">
        <f>SUM(BO6:BO7)</f>
        <v>9301669731.3698311</v>
      </c>
      <c r="BP8" s="26">
        <f>SUM(BO8-BK8)/BK8</f>
        <v>2.0000000000000018E-2</v>
      </c>
      <c r="BQ8" s="28">
        <f>SUM(BQ6:BQ7)</f>
        <v>6928528537.0523624</v>
      </c>
      <c r="BR8" s="13">
        <f>SUM(BR6:BR7)</f>
        <v>2559174588.9448671</v>
      </c>
      <c r="BS8" s="13">
        <f>SUM(BS6:BS7)</f>
        <v>9487703125.9972305</v>
      </c>
      <c r="BT8" s="26">
        <f>SUM(BS8-BO8)/BO8</f>
        <v>2.0000000000000302E-2</v>
      </c>
    </row>
    <row r="9" spans="1:72" x14ac:dyDescent="0.2">
      <c r="A9" s="18"/>
      <c r="B9" s="8"/>
      <c r="C9" s="8"/>
      <c r="D9" s="19"/>
      <c r="E9" s="29"/>
      <c r="F9" s="8"/>
      <c r="G9" s="8"/>
      <c r="H9" s="30"/>
      <c r="I9" s="29"/>
      <c r="J9" s="8"/>
      <c r="K9" s="8"/>
      <c r="L9" s="30"/>
      <c r="M9" s="29"/>
      <c r="N9" s="8"/>
      <c r="O9" s="8"/>
      <c r="P9" s="30"/>
      <c r="Q9" s="29"/>
      <c r="R9" s="8"/>
      <c r="S9" s="8"/>
      <c r="T9" s="30"/>
      <c r="U9" s="29"/>
      <c r="V9" s="8"/>
      <c r="W9" s="8"/>
      <c r="X9" s="30"/>
      <c r="Y9" s="29"/>
      <c r="Z9" s="8"/>
      <c r="AA9" s="8"/>
      <c r="AB9" s="30"/>
      <c r="AC9" s="29" t="s">
        <v>145</v>
      </c>
      <c r="AD9" s="8"/>
      <c r="AE9" s="8">
        <v>2433905742</v>
      </c>
      <c r="AF9" s="30"/>
      <c r="AG9" s="29" t="s">
        <v>145</v>
      </c>
      <c r="AH9" s="8"/>
      <c r="AI9" s="8">
        <v>4867811484</v>
      </c>
      <c r="AJ9" s="30"/>
      <c r="AK9" s="29" t="s">
        <v>145</v>
      </c>
      <c r="AL9" s="8"/>
      <c r="AM9" s="8">
        <v>3680100000</v>
      </c>
      <c r="AN9" s="30"/>
      <c r="AO9" s="29" t="s">
        <v>145</v>
      </c>
      <c r="AP9" s="8"/>
      <c r="AQ9" s="8">
        <v>3680100000</v>
      </c>
      <c r="AR9" s="30"/>
      <c r="AS9" s="29" t="s">
        <v>145</v>
      </c>
      <c r="AT9" s="8"/>
      <c r="AU9" s="8">
        <v>3858431724</v>
      </c>
      <c r="AV9" s="30"/>
      <c r="AW9" s="29" t="s">
        <v>145</v>
      </c>
      <c r="AX9" s="8"/>
      <c r="AY9" s="8">
        <v>4257690063.9761705</v>
      </c>
      <c r="AZ9" s="30"/>
      <c r="BA9" s="29" t="s">
        <v>145</v>
      </c>
      <c r="BB9" s="8"/>
      <c r="BC9" s="8">
        <v>4257690063.9761705</v>
      </c>
      <c r="BD9" s="30"/>
      <c r="BE9" s="29" t="s">
        <v>145</v>
      </c>
      <c r="BF9" s="8"/>
      <c r="BG9" s="8">
        <v>4257690063.9761705</v>
      </c>
      <c r="BH9" s="30"/>
      <c r="BI9" s="29" t="s">
        <v>145</v>
      </c>
      <c r="BJ9" s="8"/>
      <c r="BK9" s="8">
        <v>4257690063.9761705</v>
      </c>
      <c r="BL9" s="30"/>
      <c r="BM9" s="29" t="s">
        <v>145</v>
      </c>
      <c r="BN9" s="8"/>
      <c r="BO9" s="8">
        <v>4257690063.9761705</v>
      </c>
      <c r="BP9" s="30"/>
      <c r="BQ9" s="29" t="s">
        <v>145</v>
      </c>
      <c r="BR9" s="8"/>
      <c r="BS9" s="8">
        <v>4257690063.9761705</v>
      </c>
      <c r="BT9" s="30"/>
    </row>
    <row r="10" spans="1:72" x14ac:dyDescent="0.2">
      <c r="A10" s="5"/>
      <c r="D10" s="6"/>
      <c r="E10" s="5"/>
      <c r="H10" s="6"/>
      <c r="I10" s="5"/>
      <c r="L10" s="6"/>
      <c r="M10" s="5"/>
      <c r="P10" s="6"/>
      <c r="Q10" s="5"/>
      <c r="T10" s="6"/>
      <c r="U10" s="5"/>
      <c r="X10" s="6"/>
      <c r="Y10" s="5"/>
      <c r="AB10" s="6"/>
      <c r="AC10" s="153" t="s">
        <v>6</v>
      </c>
      <c r="AD10" s="154"/>
      <c r="AE10" s="155">
        <f>AE8+AE9</f>
        <v>13238013208</v>
      </c>
      <c r="AF10" s="6"/>
      <c r="AG10" s="153" t="s">
        <v>6</v>
      </c>
      <c r="AH10" s="154"/>
      <c r="AI10" s="155">
        <f>AI8+AI9</f>
        <v>11261411568</v>
      </c>
      <c r="AJ10" s="6"/>
      <c r="AK10" s="153" t="s">
        <v>6</v>
      </c>
      <c r="AL10" s="154"/>
      <c r="AM10" s="155">
        <f>AM8+AM9</f>
        <v>8544901938</v>
      </c>
      <c r="AN10" s="6"/>
      <c r="AO10" s="153" t="s">
        <v>6</v>
      </c>
      <c r="AP10" s="154"/>
      <c r="AQ10" s="155">
        <f>AQ8+AQ9</f>
        <v>9827721139</v>
      </c>
      <c r="AR10" s="6"/>
      <c r="AS10" s="153" t="s">
        <v>6</v>
      </c>
      <c r="AT10" s="154"/>
      <c r="AU10" s="155">
        <f>AU8+AU9</f>
        <v>11137329224</v>
      </c>
      <c r="AV10" s="6"/>
      <c r="AW10" s="153" t="s">
        <v>6</v>
      </c>
      <c r="AX10" s="154"/>
      <c r="AY10" s="155">
        <f>AY8+AY9</f>
        <v>12719124511.47617</v>
      </c>
      <c r="AZ10" s="6"/>
      <c r="BA10" s="153" t="s">
        <v>6</v>
      </c>
      <c r="BB10" s="154"/>
      <c r="BC10" s="155">
        <f>BC8+BC9</f>
        <v>13022861200.42617</v>
      </c>
      <c r="BD10" s="6"/>
      <c r="BE10" s="153" t="s">
        <v>6</v>
      </c>
      <c r="BF10" s="154"/>
      <c r="BG10" s="155">
        <f>BG8+BG9</f>
        <v>13198164623.15517</v>
      </c>
      <c r="BH10" s="6"/>
      <c r="BI10" s="153" t="s">
        <v>6</v>
      </c>
      <c r="BJ10" s="154"/>
      <c r="BK10" s="155">
        <f>BK8+BK9</f>
        <v>13376974114.338749</v>
      </c>
      <c r="BL10" s="6"/>
      <c r="BM10" s="153" t="s">
        <v>6</v>
      </c>
      <c r="BN10" s="154"/>
      <c r="BO10" s="155">
        <f>BO8+BO9</f>
        <v>13559359795.346001</v>
      </c>
      <c r="BP10" s="6"/>
      <c r="BQ10" s="153" t="s">
        <v>6</v>
      </c>
      <c r="BR10" s="154"/>
      <c r="BS10" s="155">
        <f>BS8+BS9</f>
        <v>13745393189.9734</v>
      </c>
      <c r="BT10" s="6"/>
    </row>
    <row r="11" spans="1:72" ht="15" customHeight="1" x14ac:dyDescent="0.2">
      <c r="A11" s="193" t="s">
        <v>18</v>
      </c>
      <c r="B11" s="194"/>
      <c r="D11" s="6"/>
      <c r="E11" s="184" t="s">
        <v>19</v>
      </c>
      <c r="F11" s="185"/>
      <c r="H11" s="6"/>
      <c r="I11" s="184" t="s">
        <v>92</v>
      </c>
      <c r="J11" s="185"/>
      <c r="L11" s="6"/>
      <c r="M11" s="184" t="s">
        <v>93</v>
      </c>
      <c r="N11" s="185"/>
      <c r="P11" s="6"/>
      <c r="Q11" s="184" t="s">
        <v>95</v>
      </c>
      <c r="R11" s="185"/>
      <c r="T11" s="6"/>
      <c r="U11" s="184" t="s">
        <v>128</v>
      </c>
      <c r="V11" s="185"/>
      <c r="X11" s="6"/>
      <c r="Y11" s="184" t="s">
        <v>129</v>
      </c>
      <c r="Z11" s="185"/>
      <c r="AB11" s="6"/>
      <c r="AC11" s="184" t="s">
        <v>138</v>
      </c>
      <c r="AD11" s="185"/>
      <c r="AF11" s="6"/>
      <c r="AG11" s="184" t="s">
        <v>139</v>
      </c>
      <c r="AH11" s="185"/>
      <c r="AJ11" s="6"/>
      <c r="AK11" s="184" t="s">
        <v>141</v>
      </c>
      <c r="AL11" s="185"/>
      <c r="AN11" s="6"/>
      <c r="AO11" s="184" t="s">
        <v>147</v>
      </c>
      <c r="AP11" s="185"/>
      <c r="AR11" s="6"/>
      <c r="AS11" s="184" t="s">
        <v>152</v>
      </c>
      <c r="AT11" s="185"/>
      <c r="AV11" s="6"/>
      <c r="AW11" s="184" t="s">
        <v>151</v>
      </c>
      <c r="AX11" s="185"/>
      <c r="AZ11" s="6"/>
      <c r="BA11" s="184" t="s">
        <v>158</v>
      </c>
      <c r="BB11" s="185"/>
      <c r="BD11" s="6"/>
      <c r="BE11" s="184" t="s">
        <v>159</v>
      </c>
      <c r="BF11" s="185"/>
      <c r="BH11" s="6"/>
      <c r="BI11" s="184" t="s">
        <v>160</v>
      </c>
      <c r="BJ11" s="185"/>
      <c r="BL11" s="6"/>
      <c r="BM11" s="184" t="s">
        <v>161</v>
      </c>
      <c r="BN11" s="185"/>
      <c r="BP11" s="6"/>
      <c r="BQ11" s="184" t="s">
        <v>162</v>
      </c>
      <c r="BR11" s="185"/>
      <c r="BT11" s="6"/>
    </row>
    <row r="12" spans="1:72" x14ac:dyDescent="0.2">
      <c r="A12" s="20" t="s">
        <v>144</v>
      </c>
      <c r="B12" s="9">
        <f>D8*1</f>
        <v>7730546568</v>
      </c>
      <c r="D12" s="6"/>
      <c r="E12" s="20" t="s">
        <v>144</v>
      </c>
      <c r="F12" s="9">
        <f>G8*1</f>
        <v>10429351038</v>
      </c>
      <c r="H12" s="6"/>
      <c r="I12" s="20" t="s">
        <v>144</v>
      </c>
      <c r="J12" s="9">
        <f>K8</f>
        <v>12169466499</v>
      </c>
      <c r="L12" s="6"/>
      <c r="M12" s="20" t="s">
        <v>144</v>
      </c>
      <c r="N12" s="9">
        <f>O8</f>
        <v>12844394568</v>
      </c>
      <c r="P12" s="6"/>
      <c r="Q12" s="20" t="s">
        <v>144</v>
      </c>
      <c r="R12" s="9">
        <f>S8</f>
        <v>12083200068</v>
      </c>
      <c r="T12" s="6"/>
      <c r="U12" s="20" t="s">
        <v>144</v>
      </c>
      <c r="V12" s="9">
        <f>W8</f>
        <v>13230184071</v>
      </c>
      <c r="X12" s="6"/>
      <c r="Y12" s="20" t="s">
        <v>144</v>
      </c>
      <c r="Z12" s="9">
        <f>AA8</f>
        <v>13076853744</v>
      </c>
      <c r="AB12" s="6"/>
      <c r="AC12" s="20" t="s">
        <v>144</v>
      </c>
      <c r="AD12" s="9">
        <f>AE8</f>
        <v>10804107466</v>
      </c>
      <c r="AF12" s="6"/>
      <c r="AG12" s="20" t="s">
        <v>144</v>
      </c>
      <c r="AH12" s="9">
        <f>AI10</f>
        <v>11261411568</v>
      </c>
      <c r="AJ12" s="6"/>
      <c r="AK12" s="20" t="s">
        <v>144</v>
      </c>
      <c r="AL12" s="9">
        <f>AM10</f>
        <v>8544901938</v>
      </c>
      <c r="AN12" s="6"/>
      <c r="AO12" s="20" t="s">
        <v>144</v>
      </c>
      <c r="AP12" s="9">
        <f>AQ10</f>
        <v>9827721139</v>
      </c>
      <c r="AR12" s="6"/>
      <c r="AS12" s="20" t="s">
        <v>144</v>
      </c>
      <c r="AT12" s="9">
        <f>AU10</f>
        <v>11137329224</v>
      </c>
      <c r="AV12" s="6"/>
      <c r="AW12" s="20" t="s">
        <v>144</v>
      </c>
      <c r="AX12" s="9">
        <f>AY10</f>
        <v>12719124511.47617</v>
      </c>
      <c r="AZ12" s="6"/>
      <c r="BA12" s="20" t="s">
        <v>144</v>
      </c>
      <c r="BB12" s="9">
        <f>BC10</f>
        <v>13022861200.42617</v>
      </c>
      <c r="BD12" s="6"/>
      <c r="BE12" s="20" t="s">
        <v>144</v>
      </c>
      <c r="BF12" s="9">
        <f>BG10</f>
        <v>13198164623.15517</v>
      </c>
      <c r="BH12" s="6"/>
      <c r="BI12" s="20" t="s">
        <v>144</v>
      </c>
      <c r="BJ12" s="9">
        <f>BK10</f>
        <v>13376974114.338749</v>
      </c>
      <c r="BL12" s="6"/>
      <c r="BM12" s="20" t="s">
        <v>144</v>
      </c>
      <c r="BN12" s="9">
        <f>BO10</f>
        <v>13559359795.346001</v>
      </c>
      <c r="BP12" s="6"/>
      <c r="BQ12" s="20" t="s">
        <v>144</v>
      </c>
      <c r="BR12" s="9">
        <f>BS10</f>
        <v>13745393189.9734</v>
      </c>
      <c r="BT12" s="6"/>
    </row>
    <row r="13" spans="1:72" ht="16" thickBot="1" x14ac:dyDescent="0.25">
      <c r="A13" s="21" t="s">
        <v>143</v>
      </c>
      <c r="B13" s="22">
        <f>D8*0</f>
        <v>0</v>
      </c>
      <c r="C13" s="23"/>
      <c r="D13" s="24"/>
      <c r="E13" s="21" t="s">
        <v>143</v>
      </c>
      <c r="F13" s="22">
        <f>G8*0</f>
        <v>0</v>
      </c>
      <c r="G13" s="23"/>
      <c r="H13" s="24"/>
      <c r="I13" s="21" t="s">
        <v>143</v>
      </c>
      <c r="J13" s="22"/>
      <c r="K13" s="23"/>
      <c r="L13" s="24"/>
      <c r="M13" s="21" t="s">
        <v>143</v>
      </c>
      <c r="N13" s="22"/>
      <c r="O13" s="23"/>
      <c r="P13" s="24"/>
      <c r="Q13" s="21" t="s">
        <v>143</v>
      </c>
      <c r="R13" s="22"/>
      <c r="S13" s="23"/>
      <c r="T13" s="24"/>
      <c r="U13" s="21" t="s">
        <v>143</v>
      </c>
      <c r="V13" s="22"/>
      <c r="W13" s="23"/>
      <c r="X13" s="24"/>
      <c r="Y13" s="21" t="s">
        <v>143</v>
      </c>
      <c r="Z13" s="22"/>
      <c r="AA13" s="23"/>
      <c r="AB13" s="24"/>
      <c r="AC13" s="21" t="s">
        <v>143</v>
      </c>
      <c r="AD13" s="22"/>
      <c r="AE13" s="23"/>
      <c r="AF13" s="24"/>
      <c r="AG13" s="21" t="s">
        <v>143</v>
      </c>
      <c r="AH13" s="22"/>
      <c r="AI13" s="23"/>
      <c r="AJ13" s="24"/>
      <c r="AK13" s="21" t="s">
        <v>143</v>
      </c>
      <c r="AL13" s="22"/>
      <c r="AM13" s="23"/>
      <c r="AN13" s="24"/>
      <c r="AO13" s="21" t="s">
        <v>143</v>
      </c>
      <c r="AP13" s="22"/>
      <c r="AQ13" s="23"/>
      <c r="AR13" s="24"/>
      <c r="AS13" s="21" t="s">
        <v>143</v>
      </c>
      <c r="AT13" s="22"/>
      <c r="AU13" s="23"/>
      <c r="AV13" s="24"/>
      <c r="AW13" s="21" t="s">
        <v>143</v>
      </c>
      <c r="AX13" s="22"/>
      <c r="AY13" s="23"/>
      <c r="AZ13" s="24"/>
      <c r="BA13" s="21" t="s">
        <v>143</v>
      </c>
      <c r="BB13" s="22"/>
      <c r="BC13" s="23"/>
      <c r="BD13" s="24"/>
      <c r="BE13" s="21" t="s">
        <v>143</v>
      </c>
      <c r="BF13" s="22"/>
      <c r="BG13" s="23"/>
      <c r="BH13" s="24"/>
      <c r="BI13" s="21" t="s">
        <v>143</v>
      </c>
      <c r="BJ13" s="22"/>
      <c r="BK13" s="23"/>
      <c r="BL13" s="24"/>
      <c r="BM13" s="21" t="s">
        <v>143</v>
      </c>
      <c r="BN13" s="22"/>
      <c r="BO13" s="23"/>
      <c r="BP13" s="24"/>
      <c r="BQ13" s="21" t="s">
        <v>143</v>
      </c>
      <c r="BR13" s="22"/>
      <c r="BS13" s="23"/>
      <c r="BT13" s="24"/>
    </row>
    <row r="19" spans="4:4" x14ac:dyDescent="0.2">
      <c r="D19" s="7"/>
    </row>
  </sheetData>
  <mergeCells count="110">
    <mergeCell ref="B2:AF2"/>
    <mergeCell ref="H3:H5"/>
    <mergeCell ref="A11:B11"/>
    <mergeCell ref="E11:F11"/>
    <mergeCell ref="A3:A5"/>
    <mergeCell ref="B3:D3"/>
    <mergeCell ref="E3:G3"/>
    <mergeCell ref="B4:B5"/>
    <mergeCell ref="C4:C5"/>
    <mergeCell ref="D4:D5"/>
    <mergeCell ref="E4:E5"/>
    <mergeCell ref="F4:F5"/>
    <mergeCell ref="G4:G5"/>
    <mergeCell ref="Q11:R11"/>
    <mergeCell ref="Q3:S3"/>
    <mergeCell ref="T3:T5"/>
    <mergeCell ref="Q4:Q5"/>
    <mergeCell ref="R4:R5"/>
    <mergeCell ref="S4:S5"/>
    <mergeCell ref="I11:J11"/>
    <mergeCell ref="M3:O3"/>
    <mergeCell ref="P3:P5"/>
    <mergeCell ref="M4:M5"/>
    <mergeCell ref="N4:N5"/>
    <mergeCell ref="O4:O5"/>
    <mergeCell ref="M11:N11"/>
    <mergeCell ref="I3:K3"/>
    <mergeCell ref="L3:L5"/>
    <mergeCell ref="I4:I5"/>
    <mergeCell ref="J4:J5"/>
    <mergeCell ref="K4:K5"/>
    <mergeCell ref="U11:V11"/>
    <mergeCell ref="Y3:AA3"/>
    <mergeCell ref="AB3:AB5"/>
    <mergeCell ref="Y4:Y5"/>
    <mergeCell ref="Z4:Z5"/>
    <mergeCell ref="AA4:AA5"/>
    <mergeCell ref="Y11:Z11"/>
    <mergeCell ref="U3:W3"/>
    <mergeCell ref="X3:X5"/>
    <mergeCell ref="U4:U5"/>
    <mergeCell ref="V4:V5"/>
    <mergeCell ref="W4:W5"/>
    <mergeCell ref="AK11:AL11"/>
    <mergeCell ref="AK3:AM3"/>
    <mergeCell ref="AN3:AN5"/>
    <mergeCell ref="AK4:AK5"/>
    <mergeCell ref="AL4:AL5"/>
    <mergeCell ref="AM4:AM5"/>
    <mergeCell ref="AC11:AD11"/>
    <mergeCell ref="AC3:AE3"/>
    <mergeCell ref="AF3:AF5"/>
    <mergeCell ref="AC4:AC5"/>
    <mergeCell ref="AD4:AD5"/>
    <mergeCell ref="AE4:AE5"/>
    <mergeCell ref="AG11:AH11"/>
    <mergeCell ref="AG3:AI3"/>
    <mergeCell ref="AJ3:AJ5"/>
    <mergeCell ref="AG4:AG5"/>
    <mergeCell ref="AH4:AH5"/>
    <mergeCell ref="AI4:AI5"/>
    <mergeCell ref="AO11:AP11"/>
    <mergeCell ref="AS3:AU3"/>
    <mergeCell ref="AV3:AV5"/>
    <mergeCell ref="AS4:AS5"/>
    <mergeCell ref="AT4:AT5"/>
    <mergeCell ref="AU4:AU5"/>
    <mergeCell ref="AS11:AT11"/>
    <mergeCell ref="AO3:AQ3"/>
    <mergeCell ref="AR3:AR5"/>
    <mergeCell ref="AO4:AO5"/>
    <mergeCell ref="AP4:AP5"/>
    <mergeCell ref="AQ4:AQ5"/>
    <mergeCell ref="BG4:BG5"/>
    <mergeCell ref="AW11:AX11"/>
    <mergeCell ref="BA3:BC3"/>
    <mergeCell ref="BD3:BD5"/>
    <mergeCell ref="BA4:BA5"/>
    <mergeCell ref="BB4:BB5"/>
    <mergeCell ref="BC4:BC5"/>
    <mergeCell ref="BA11:BB11"/>
    <mergeCell ref="AW3:AY3"/>
    <mergeCell ref="AZ3:AZ5"/>
    <mergeCell ref="AW4:AW5"/>
    <mergeCell ref="AX4:AX5"/>
    <mergeCell ref="AY4:AY5"/>
    <mergeCell ref="AG2:AR2"/>
    <mergeCell ref="BM11:BN11"/>
    <mergeCell ref="BQ3:BS3"/>
    <mergeCell ref="BT3:BT5"/>
    <mergeCell ref="BQ4:BQ5"/>
    <mergeCell ref="BR4:BR5"/>
    <mergeCell ref="BS4:BS5"/>
    <mergeCell ref="BQ11:BR11"/>
    <mergeCell ref="BM3:BO3"/>
    <mergeCell ref="BP3:BP5"/>
    <mergeCell ref="BM4:BM5"/>
    <mergeCell ref="BN4:BN5"/>
    <mergeCell ref="BO4:BO5"/>
    <mergeCell ref="BE11:BF11"/>
    <mergeCell ref="BI3:BK3"/>
    <mergeCell ref="BL3:BL5"/>
    <mergeCell ref="BI4:BI5"/>
    <mergeCell ref="BJ4:BJ5"/>
    <mergeCell ref="BK4:BK5"/>
    <mergeCell ref="BI11:BJ11"/>
    <mergeCell ref="BE3:BG3"/>
    <mergeCell ref="BH3:BH5"/>
    <mergeCell ref="BE4:BE5"/>
    <mergeCell ref="BF4:BF5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G18"/>
  <sheetViews>
    <sheetView workbookViewId="0">
      <selection activeCell="C6" sqref="C6"/>
    </sheetView>
  </sheetViews>
  <sheetFormatPr baseColWidth="10" defaultColWidth="9.1640625" defaultRowHeight="15" x14ac:dyDescent="0.2"/>
  <cols>
    <col min="2" max="2" width="27.83203125" bestFit="1" customWidth="1"/>
    <col min="3" max="5" width="14.33203125" bestFit="1" customWidth="1"/>
    <col min="6" max="6" width="11.5" bestFit="1" customWidth="1"/>
  </cols>
  <sheetData>
    <row r="2" spans="2:7" x14ac:dyDescent="0.2">
      <c r="B2" s="31" t="s">
        <v>65</v>
      </c>
    </row>
    <row r="3" spans="2:7" x14ac:dyDescent="0.2">
      <c r="B3" t="s">
        <v>106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1149416313</v>
      </c>
      <c r="D6" s="67">
        <f t="shared" ref="D6:D11" si="0">C6*0.2</f>
        <v>229883262.60000002</v>
      </c>
      <c r="E6" s="67">
        <f>C6+D6</f>
        <v>1379299575.5999999</v>
      </c>
      <c r="F6" s="68">
        <v>12000000</v>
      </c>
      <c r="G6" s="69" t="s">
        <v>49</v>
      </c>
    </row>
    <row r="7" spans="2:7" x14ac:dyDescent="0.2">
      <c r="B7" s="70" t="s">
        <v>50</v>
      </c>
      <c r="C7" s="63">
        <v>695000000</v>
      </c>
      <c r="D7" s="63">
        <f t="shared" si="0"/>
        <v>139000000</v>
      </c>
      <c r="E7" s="63">
        <f>SUM(C7:D7)</f>
        <v>834000000</v>
      </c>
      <c r="F7" s="65">
        <v>11000000</v>
      </c>
      <c r="G7" s="71" t="s">
        <v>49</v>
      </c>
    </row>
    <row r="8" spans="2:7" x14ac:dyDescent="0.2">
      <c r="B8" s="70" t="s">
        <v>51</v>
      </c>
      <c r="C8" s="63">
        <v>2186790762</v>
      </c>
      <c r="D8" s="63">
        <f t="shared" si="0"/>
        <v>437358152.40000004</v>
      </c>
      <c r="E8" s="63">
        <f>SUM(C8:D8)</f>
        <v>2624148914.4000001</v>
      </c>
      <c r="F8" s="65">
        <v>7200000</v>
      </c>
      <c r="G8" s="71" t="s">
        <v>49</v>
      </c>
    </row>
    <row r="9" spans="2:7" ht="16" thickBot="1" x14ac:dyDescent="0.25">
      <c r="B9" s="72" t="s">
        <v>52</v>
      </c>
      <c r="C9" s="73">
        <v>2094341663</v>
      </c>
      <c r="D9" s="73">
        <f t="shared" si="0"/>
        <v>418868332.60000002</v>
      </c>
      <c r="E9" s="73">
        <f>SUM(C9:D9)</f>
        <v>2513209995.5999999</v>
      </c>
      <c r="F9" s="74">
        <v>6600000</v>
      </c>
      <c r="G9" s="75" t="s">
        <v>49</v>
      </c>
    </row>
    <row r="10" spans="2:7" x14ac:dyDescent="0.2">
      <c r="B10" s="66" t="s">
        <v>53</v>
      </c>
      <c r="C10" s="67">
        <v>903000006</v>
      </c>
      <c r="D10" s="67">
        <f t="shared" si="0"/>
        <v>180600001.20000002</v>
      </c>
      <c r="E10" s="67">
        <f>SUM(C10:D10)</f>
        <v>1083600007.2</v>
      </c>
      <c r="F10" s="68">
        <v>2100000</v>
      </c>
      <c r="G10" s="69" t="s">
        <v>49</v>
      </c>
    </row>
    <row r="11" spans="2:7" ht="16" thickBot="1" x14ac:dyDescent="0.25">
      <c r="B11" s="72" t="s">
        <v>54</v>
      </c>
      <c r="C11" s="73">
        <v>766920000</v>
      </c>
      <c r="D11" s="73">
        <f t="shared" si="0"/>
        <v>153384000</v>
      </c>
      <c r="E11" s="73">
        <f>SUM(C11:D11)</f>
        <v>920304000</v>
      </c>
      <c r="F11" s="74">
        <v>2100000</v>
      </c>
      <c r="G11" s="75" t="s">
        <v>49</v>
      </c>
    </row>
    <row r="12" spans="2:7" x14ac:dyDescent="0.2">
      <c r="B12" s="78"/>
      <c r="C12" s="79">
        <f>SUM(C6:C11)</f>
        <v>7795468744</v>
      </c>
      <c r="D12" s="79">
        <f>SUM(D6:D11)</f>
        <v>1559093748.8</v>
      </c>
      <c r="E12" s="79">
        <f>SUM(E6:E11)</f>
        <v>9354562492.7999992</v>
      </c>
    </row>
    <row r="13" spans="2:7" x14ac:dyDescent="0.2">
      <c r="B13" s="62" t="s">
        <v>55</v>
      </c>
      <c r="C13" s="64">
        <f>C12</f>
        <v>7795468744</v>
      </c>
    </row>
    <row r="14" spans="2:7" x14ac:dyDescent="0.2">
      <c r="B14" s="62" t="s">
        <v>17</v>
      </c>
      <c r="C14" s="64"/>
    </row>
    <row r="17" spans="3:3" x14ac:dyDescent="0.2">
      <c r="C17" s="7">
        <f>SUM(C6:C9)</f>
        <v>6125548738</v>
      </c>
    </row>
    <row r="18" spans="3:3" x14ac:dyDescent="0.2">
      <c r="C18" s="7">
        <f>SUM(C10:C11)</f>
        <v>1669920006</v>
      </c>
    </row>
  </sheetData>
  <mergeCells count="1">
    <mergeCell ref="F5:G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19"/>
  <sheetViews>
    <sheetView workbookViewId="0">
      <selection activeCell="C13" sqref="C13"/>
    </sheetView>
  </sheetViews>
  <sheetFormatPr baseColWidth="10" defaultColWidth="9.1640625" defaultRowHeight="15" x14ac:dyDescent="0.2"/>
  <cols>
    <col min="2" max="2" width="33.83203125" bestFit="1" customWidth="1"/>
    <col min="3" max="5" width="14.33203125" bestFit="1" customWidth="1"/>
    <col min="6" max="6" width="11.5" bestFit="1" customWidth="1"/>
    <col min="10" max="10" width="12.1640625" customWidth="1"/>
    <col min="12" max="12" width="13.33203125" customWidth="1"/>
    <col min="14" max="14" width="15.83203125" customWidth="1"/>
    <col min="15" max="15" width="14.33203125" customWidth="1"/>
    <col min="16" max="16" width="14.83203125" customWidth="1"/>
  </cols>
  <sheetData>
    <row r="2" spans="2:16" x14ac:dyDescent="0.2">
      <c r="B2" s="31" t="s">
        <v>65</v>
      </c>
    </row>
    <row r="3" spans="2:16" x14ac:dyDescent="0.2">
      <c r="B3" t="s">
        <v>107</v>
      </c>
    </row>
    <row r="4" spans="2:16" ht="16" thickBot="1" x14ac:dyDescent="0.25"/>
    <row r="5" spans="2:16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  <c r="I5" s="148"/>
      <c r="J5" s="148" t="s">
        <v>116</v>
      </c>
      <c r="K5" s="148" t="s">
        <v>117</v>
      </c>
      <c r="L5" s="149" t="s">
        <v>118</v>
      </c>
      <c r="N5" t="s">
        <v>119</v>
      </c>
      <c r="O5" t="s">
        <v>45</v>
      </c>
      <c r="P5" t="s">
        <v>120</v>
      </c>
    </row>
    <row r="6" spans="2:16" x14ac:dyDescent="0.2">
      <c r="B6" s="66" t="s">
        <v>48</v>
      </c>
      <c r="C6" s="67">
        <v>800583087</v>
      </c>
      <c r="D6" s="67">
        <f t="shared" ref="D6:D11" si="0">C6*0.2</f>
        <v>160116617.40000001</v>
      </c>
      <c r="E6" s="67">
        <f>C6+D6</f>
        <v>960699704.39999998</v>
      </c>
      <c r="F6" s="68">
        <v>12000000</v>
      </c>
      <c r="G6" s="69" t="s">
        <v>49</v>
      </c>
      <c r="I6" s="148" t="s">
        <v>121</v>
      </c>
      <c r="J6" s="150">
        <v>3597</v>
      </c>
      <c r="K6" s="148">
        <v>19100</v>
      </c>
      <c r="L6" s="142">
        <f>K6*J6</f>
        <v>68702700</v>
      </c>
      <c r="M6">
        <v>6</v>
      </c>
      <c r="N6" s="7">
        <f>M6*L6</f>
        <v>412216200</v>
      </c>
      <c r="O6" s="7">
        <f>N6*20%</f>
        <v>82443240</v>
      </c>
      <c r="P6" s="7">
        <f>N6-O6</f>
        <v>329772960</v>
      </c>
    </row>
    <row r="7" spans="2:16" x14ac:dyDescent="0.2">
      <c r="B7" s="70" t="s">
        <v>50</v>
      </c>
      <c r="C7" s="63">
        <v>522000000</v>
      </c>
      <c r="D7" s="63">
        <f t="shared" si="0"/>
        <v>104400000</v>
      </c>
      <c r="E7" s="63">
        <f>SUM(C7:D7)</f>
        <v>626400000</v>
      </c>
      <c r="F7" s="65">
        <v>11000000</v>
      </c>
      <c r="G7" s="71" t="s">
        <v>49</v>
      </c>
      <c r="I7" s="148" t="s">
        <v>122</v>
      </c>
      <c r="J7" s="150">
        <v>9659.9500000000007</v>
      </c>
      <c r="K7" s="148">
        <v>19100</v>
      </c>
      <c r="L7" s="142">
        <f t="shared" ref="L7:L8" si="1">K7*J7</f>
        <v>184505045</v>
      </c>
      <c r="M7">
        <v>6</v>
      </c>
      <c r="N7" s="7">
        <f t="shared" ref="N7:N8" si="2">M7*L7</f>
        <v>1107030270</v>
      </c>
      <c r="O7" s="7">
        <f t="shared" ref="O7:O8" si="3">N7*20%</f>
        <v>221406054</v>
      </c>
      <c r="P7" s="7">
        <f t="shared" ref="P7:P8" si="4">N7-O7</f>
        <v>885624216</v>
      </c>
    </row>
    <row r="8" spans="2:16" x14ac:dyDescent="0.2">
      <c r="B8" s="70" t="s">
        <v>51</v>
      </c>
      <c r="C8" s="63">
        <v>1943232607</v>
      </c>
      <c r="D8" s="63">
        <f t="shared" si="0"/>
        <v>388646521.40000004</v>
      </c>
      <c r="E8" s="63">
        <f>SUM(C8:D8)</f>
        <v>2331879128.4000001</v>
      </c>
      <c r="F8" s="65">
        <v>7200000</v>
      </c>
      <c r="G8" s="71" t="s">
        <v>49</v>
      </c>
      <c r="I8" s="148" t="s">
        <v>123</v>
      </c>
      <c r="J8" s="150">
        <v>7981.32</v>
      </c>
      <c r="K8" s="148">
        <v>19100</v>
      </c>
      <c r="L8" s="142">
        <f t="shared" si="1"/>
        <v>152443212</v>
      </c>
      <c r="M8">
        <v>6</v>
      </c>
      <c r="N8" s="7">
        <f t="shared" si="2"/>
        <v>914659272</v>
      </c>
      <c r="O8" s="7">
        <f t="shared" si="3"/>
        <v>182931854.40000001</v>
      </c>
      <c r="P8" s="7">
        <f t="shared" si="4"/>
        <v>731727417.60000002</v>
      </c>
    </row>
    <row r="9" spans="2:16" ht="16" thickBot="1" x14ac:dyDescent="0.25">
      <c r="B9" s="72" t="s">
        <v>52</v>
      </c>
      <c r="C9" s="73">
        <v>1443892772</v>
      </c>
      <c r="D9" s="73">
        <f t="shared" si="0"/>
        <v>288778554.40000004</v>
      </c>
      <c r="E9" s="73">
        <f>SUM(C9:D9)</f>
        <v>1732671326.4000001</v>
      </c>
      <c r="F9" s="74">
        <v>6600000</v>
      </c>
      <c r="G9" s="75" t="s">
        <v>49</v>
      </c>
      <c r="I9" s="148"/>
      <c r="J9" s="150">
        <f>SUM(J6:J8)</f>
        <v>21238.27</v>
      </c>
      <c r="K9" s="148"/>
      <c r="L9" s="7">
        <f>SUM(L6:L8)</f>
        <v>405650957</v>
      </c>
      <c r="N9" s="7">
        <f>SUM(N6:N8)</f>
        <v>2433905742</v>
      </c>
      <c r="O9" s="7">
        <f>SUM(O6:O8)</f>
        <v>486781148.39999998</v>
      </c>
      <c r="P9" s="7">
        <f>SUM(P6:P8)</f>
        <v>1947124593.5999999</v>
      </c>
    </row>
    <row r="10" spans="2:16" x14ac:dyDescent="0.2">
      <c r="B10" s="66" t="s">
        <v>53</v>
      </c>
      <c r="C10" s="67">
        <v>704340000</v>
      </c>
      <c r="D10" s="67">
        <f t="shared" si="0"/>
        <v>140868000</v>
      </c>
      <c r="E10" s="67">
        <f>SUM(C10:D10)</f>
        <v>845208000</v>
      </c>
      <c r="F10" s="68">
        <v>2100000</v>
      </c>
      <c r="G10" s="69" t="s">
        <v>49</v>
      </c>
    </row>
    <row r="11" spans="2:16" ht="16" thickBot="1" x14ac:dyDescent="0.25">
      <c r="B11" s="72" t="s">
        <v>54</v>
      </c>
      <c r="C11" s="73">
        <v>625674000</v>
      </c>
      <c r="D11" s="73">
        <f t="shared" si="0"/>
        <v>125134800</v>
      </c>
      <c r="E11" s="73">
        <f>SUM(C11:D11)</f>
        <v>750808800</v>
      </c>
      <c r="F11" s="74">
        <v>2100000</v>
      </c>
      <c r="G11" s="75" t="s">
        <v>49</v>
      </c>
    </row>
    <row r="12" spans="2:16" x14ac:dyDescent="0.2">
      <c r="B12" s="144" t="s">
        <v>115</v>
      </c>
      <c r="C12" s="145">
        <v>2433905742</v>
      </c>
      <c r="D12" s="145"/>
      <c r="E12" s="145"/>
      <c r="F12" s="146"/>
      <c r="G12" s="147"/>
    </row>
    <row r="13" spans="2:16" x14ac:dyDescent="0.2">
      <c r="B13" s="78"/>
      <c r="C13" s="79">
        <f>SUM(C6:C12)</f>
        <v>8473628208</v>
      </c>
      <c r="D13" s="79">
        <f>SUM(D6:D11)</f>
        <v>1207944493.2</v>
      </c>
      <c r="E13" s="79">
        <f>SUM(E6:E11)</f>
        <v>7247666959.2000008</v>
      </c>
    </row>
    <row r="14" spans="2:16" x14ac:dyDescent="0.2">
      <c r="B14" s="62" t="s">
        <v>55</v>
      </c>
      <c r="C14" s="64">
        <f>C13</f>
        <v>8473628208</v>
      </c>
    </row>
    <row r="15" spans="2:16" x14ac:dyDescent="0.2">
      <c r="B15" s="62" t="s">
        <v>17</v>
      </c>
      <c r="C15" s="64"/>
    </row>
    <row r="18" spans="3:3" x14ac:dyDescent="0.2">
      <c r="C18" s="7">
        <f>SUM(C6:C9)</f>
        <v>4709708466</v>
      </c>
    </row>
    <row r="19" spans="3:3" x14ac:dyDescent="0.2">
      <c r="C19" s="7">
        <f>SUM(C10:C11)</f>
        <v>1330014000</v>
      </c>
    </row>
  </sheetData>
  <mergeCells count="1">
    <mergeCell ref="F5:G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P19"/>
  <sheetViews>
    <sheetView workbookViewId="0">
      <selection activeCell="C13" sqref="C13"/>
    </sheetView>
  </sheetViews>
  <sheetFormatPr baseColWidth="10" defaultColWidth="9.1640625" defaultRowHeight="15" x14ac:dyDescent="0.2"/>
  <cols>
    <col min="2" max="2" width="33.83203125" bestFit="1" customWidth="1"/>
    <col min="3" max="5" width="14.33203125" bestFit="1" customWidth="1"/>
    <col min="6" max="6" width="11.5" bestFit="1" customWidth="1"/>
    <col min="10" max="10" width="12.1640625" customWidth="1"/>
    <col min="12" max="12" width="13.33203125" customWidth="1"/>
    <col min="14" max="14" width="15.83203125" customWidth="1"/>
    <col min="15" max="15" width="14.33203125" customWidth="1"/>
    <col min="16" max="16" width="14.83203125" customWidth="1"/>
  </cols>
  <sheetData>
    <row r="2" spans="2:16" x14ac:dyDescent="0.2">
      <c r="B2" s="31" t="s">
        <v>65</v>
      </c>
    </row>
    <row r="3" spans="2:16" x14ac:dyDescent="0.2">
      <c r="B3" t="s">
        <v>135</v>
      </c>
    </row>
    <row r="4" spans="2:16" ht="16" thickBot="1" x14ac:dyDescent="0.25"/>
    <row r="5" spans="2:16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  <c r="I5" s="148"/>
      <c r="J5" s="148" t="s">
        <v>116</v>
      </c>
      <c r="K5" s="148" t="s">
        <v>117</v>
      </c>
      <c r="L5" s="149" t="s">
        <v>118</v>
      </c>
      <c r="N5" t="s">
        <v>119</v>
      </c>
      <c r="O5" t="s">
        <v>45</v>
      </c>
      <c r="P5" t="s">
        <v>120</v>
      </c>
    </row>
    <row r="6" spans="2:16" x14ac:dyDescent="0.2">
      <c r="B6" s="66" t="s">
        <v>48</v>
      </c>
      <c r="C6" s="67">
        <v>711749805</v>
      </c>
      <c r="D6" s="67">
        <f t="shared" ref="D6:D11" si="0">C6*0.2</f>
        <v>142349961</v>
      </c>
      <c r="E6" s="67">
        <f>C6+D6</f>
        <v>854099766</v>
      </c>
      <c r="F6" s="68">
        <v>12000000</v>
      </c>
      <c r="G6" s="69" t="s">
        <v>49</v>
      </c>
      <c r="I6" s="148" t="s">
        <v>121</v>
      </c>
      <c r="J6" s="150">
        <v>3597</v>
      </c>
      <c r="K6" s="148">
        <v>19100</v>
      </c>
      <c r="L6" s="142">
        <f>K6*J6</f>
        <v>68702700</v>
      </c>
      <c r="M6">
        <v>12</v>
      </c>
      <c r="N6" s="7">
        <f>M6*L6</f>
        <v>824432400</v>
      </c>
      <c r="O6" s="7">
        <f>N6*20%</f>
        <v>164886480</v>
      </c>
      <c r="P6" s="7">
        <f>N6-O6</f>
        <v>659545920</v>
      </c>
    </row>
    <row r="7" spans="2:16" x14ac:dyDescent="0.2">
      <c r="B7" s="70" t="s">
        <v>50</v>
      </c>
      <c r="C7" s="63">
        <v>384000000</v>
      </c>
      <c r="D7" s="63">
        <f t="shared" si="0"/>
        <v>76800000</v>
      </c>
      <c r="E7" s="63">
        <f>SUM(C7:D7)</f>
        <v>460800000</v>
      </c>
      <c r="F7" s="65">
        <v>11000000</v>
      </c>
      <c r="G7" s="71" t="s">
        <v>49</v>
      </c>
      <c r="I7" s="148" t="s">
        <v>122</v>
      </c>
      <c r="J7" s="150">
        <v>9659.9500000000007</v>
      </c>
      <c r="K7" s="148">
        <v>19100</v>
      </c>
      <c r="L7" s="142">
        <f t="shared" ref="L7:L8" si="1">K7*J7</f>
        <v>184505045</v>
      </c>
      <c r="M7">
        <v>12</v>
      </c>
      <c r="N7" s="7">
        <f t="shared" ref="N7:N8" si="2">M7*L7</f>
        <v>2214060540</v>
      </c>
      <c r="O7" s="7">
        <f t="shared" ref="O7:O8" si="3">N7*20%</f>
        <v>442812108</v>
      </c>
      <c r="P7" s="7">
        <f t="shared" ref="P7:P8" si="4">N7-O7</f>
        <v>1771248432</v>
      </c>
    </row>
    <row r="8" spans="2:16" x14ac:dyDescent="0.2">
      <c r="B8" s="70" t="s">
        <v>51</v>
      </c>
      <c r="C8" s="63">
        <v>1550912116</v>
      </c>
      <c r="D8" s="63">
        <f t="shared" si="0"/>
        <v>310182423.19999999</v>
      </c>
      <c r="E8" s="63">
        <f>SUM(C8:D8)</f>
        <v>1861094539.2</v>
      </c>
      <c r="F8" s="65">
        <v>7200000</v>
      </c>
      <c r="G8" s="71" t="s">
        <v>49</v>
      </c>
      <c r="I8" s="148" t="s">
        <v>123</v>
      </c>
      <c r="J8" s="150">
        <v>7981.32</v>
      </c>
      <c r="K8" s="148">
        <v>19100</v>
      </c>
      <c r="L8" s="142">
        <f t="shared" si="1"/>
        <v>152443212</v>
      </c>
      <c r="M8">
        <v>12</v>
      </c>
      <c r="N8" s="7">
        <f t="shared" si="2"/>
        <v>1829318544</v>
      </c>
      <c r="O8" s="7">
        <f t="shared" si="3"/>
        <v>365863708.80000001</v>
      </c>
      <c r="P8" s="7">
        <f t="shared" si="4"/>
        <v>1463454835.2</v>
      </c>
    </row>
    <row r="9" spans="2:16" ht="16" thickBot="1" x14ac:dyDescent="0.25">
      <c r="B9" s="72" t="s">
        <v>52</v>
      </c>
      <c r="C9" s="73">
        <v>607779163</v>
      </c>
      <c r="D9" s="73">
        <f t="shared" si="0"/>
        <v>121555832.60000001</v>
      </c>
      <c r="E9" s="73">
        <f>SUM(C9:D9)</f>
        <v>729334995.60000002</v>
      </c>
      <c r="F9" s="74">
        <v>6600000</v>
      </c>
      <c r="G9" s="75" t="s">
        <v>49</v>
      </c>
      <c r="I9" s="148"/>
      <c r="J9" s="150">
        <f>SUM(J6:J8)</f>
        <v>21238.27</v>
      </c>
      <c r="K9" s="148"/>
      <c r="L9" s="7">
        <f>SUM(L6:L8)</f>
        <v>405650957</v>
      </c>
      <c r="N9" s="7">
        <f>SUM(N6:N8)</f>
        <v>4867811484</v>
      </c>
      <c r="O9" s="7">
        <f>SUM(O6:O8)</f>
        <v>973562296.79999995</v>
      </c>
      <c r="P9" s="7">
        <f>SUM(P6:P8)</f>
        <v>3894249187.1999998</v>
      </c>
    </row>
    <row r="10" spans="2:16" x14ac:dyDescent="0.2">
      <c r="B10" s="66" t="s">
        <v>53</v>
      </c>
      <c r="C10" s="67">
        <v>489720000</v>
      </c>
      <c r="D10" s="67">
        <f t="shared" si="0"/>
        <v>97944000</v>
      </c>
      <c r="E10" s="67">
        <f>SUM(C10:D10)</f>
        <v>587664000</v>
      </c>
      <c r="F10" s="68">
        <v>2100000</v>
      </c>
      <c r="G10" s="69" t="s">
        <v>49</v>
      </c>
    </row>
    <row r="11" spans="2:16" ht="16" thickBot="1" x14ac:dyDescent="0.25">
      <c r="B11" s="72" t="s">
        <v>54</v>
      </c>
      <c r="C11" s="73">
        <v>328860000</v>
      </c>
      <c r="D11" s="73">
        <f t="shared" si="0"/>
        <v>65772000</v>
      </c>
      <c r="E11" s="73">
        <f>SUM(C11:D11)</f>
        <v>394632000</v>
      </c>
      <c r="F11" s="74">
        <v>2100000</v>
      </c>
      <c r="G11" s="75" t="s">
        <v>49</v>
      </c>
    </row>
    <row r="12" spans="2:16" x14ac:dyDescent="0.2">
      <c r="B12" s="144" t="s">
        <v>115</v>
      </c>
      <c r="C12" s="145">
        <f>N9</f>
        <v>4867811484</v>
      </c>
      <c r="D12" s="145"/>
      <c r="E12" s="145"/>
      <c r="F12" s="146"/>
      <c r="G12" s="147"/>
    </row>
    <row r="13" spans="2:16" x14ac:dyDescent="0.2">
      <c r="B13" s="78"/>
      <c r="C13" s="79">
        <f>SUM(C6:C12)</f>
        <v>8940832568</v>
      </c>
      <c r="D13" s="79">
        <f>SUM(D6:D11)</f>
        <v>814604216.79999995</v>
      </c>
      <c r="E13" s="79">
        <f>SUM(E6:E11)</f>
        <v>4887625300.7999992</v>
      </c>
    </row>
    <row r="14" spans="2:16" x14ac:dyDescent="0.2">
      <c r="B14" s="62" t="s">
        <v>55</v>
      </c>
      <c r="C14" s="64">
        <f>C13</f>
        <v>8940832568</v>
      </c>
    </row>
    <row r="15" spans="2:16" x14ac:dyDescent="0.2">
      <c r="B15" s="62" t="s">
        <v>17</v>
      </c>
      <c r="C15" s="64"/>
    </row>
    <row r="18" spans="3:3" x14ac:dyDescent="0.2">
      <c r="C18" s="7">
        <f>SUM(C6:C9)</f>
        <v>3254441084</v>
      </c>
    </row>
    <row r="19" spans="3:3" x14ac:dyDescent="0.2">
      <c r="C19" s="7">
        <f>SUM(C10:C11)</f>
        <v>818580000</v>
      </c>
    </row>
  </sheetData>
  <mergeCells count="1">
    <mergeCell ref="F5:G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19"/>
  <sheetViews>
    <sheetView workbookViewId="0">
      <selection activeCell="C6" sqref="C6:C11"/>
    </sheetView>
  </sheetViews>
  <sheetFormatPr baseColWidth="10" defaultColWidth="8.83203125" defaultRowHeight="15" x14ac:dyDescent="0.2"/>
  <cols>
    <col min="2" max="2" width="33.83203125" bestFit="1" customWidth="1"/>
    <col min="3" max="3" width="14.33203125" bestFit="1" customWidth="1"/>
    <col min="4" max="4" width="12.5" bestFit="1" customWidth="1"/>
    <col min="5" max="5" width="14.33203125" bestFit="1" customWidth="1"/>
    <col min="6" max="6" width="11.5" bestFit="1" customWidth="1"/>
    <col min="10" max="10" width="18.1640625" bestFit="1" customWidth="1"/>
    <col min="12" max="12" width="15.33203125" bestFit="1" customWidth="1"/>
    <col min="14" max="14" width="14.33203125" bestFit="1" customWidth="1"/>
    <col min="15" max="15" width="12.5" bestFit="1" customWidth="1"/>
    <col min="16" max="16" width="14.33203125" bestFit="1" customWidth="1"/>
  </cols>
  <sheetData>
    <row r="2" spans="2:16" x14ac:dyDescent="0.2">
      <c r="B2" s="31" t="s">
        <v>65</v>
      </c>
    </row>
    <row r="3" spans="2:16" x14ac:dyDescent="0.2">
      <c r="B3" t="s">
        <v>142</v>
      </c>
    </row>
    <row r="4" spans="2:16" ht="16" thickBot="1" x14ac:dyDescent="0.25"/>
    <row r="5" spans="2:16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  <c r="I5" s="148"/>
      <c r="J5" s="148" t="s">
        <v>116</v>
      </c>
      <c r="K5" s="148" t="s">
        <v>117</v>
      </c>
      <c r="L5" s="149" t="s">
        <v>118</v>
      </c>
      <c r="N5" t="s">
        <v>119</v>
      </c>
      <c r="O5" t="s">
        <v>45</v>
      </c>
      <c r="P5" t="s">
        <v>120</v>
      </c>
    </row>
    <row r="6" spans="2:16" x14ac:dyDescent="0.2">
      <c r="B6" s="66" t="s">
        <v>48</v>
      </c>
      <c r="C6" s="67">
        <v>479916611</v>
      </c>
      <c r="D6" s="67">
        <f t="shared" ref="D6:D11" si="0">C6*0.2</f>
        <v>95983322.200000003</v>
      </c>
      <c r="E6" s="67">
        <f>C6+D6</f>
        <v>575899933.20000005</v>
      </c>
      <c r="F6" s="68">
        <v>12000000</v>
      </c>
      <c r="G6" s="69" t="s">
        <v>49</v>
      </c>
      <c r="I6" s="148" t="s">
        <v>121</v>
      </c>
      <c r="J6" s="150">
        <v>3597</v>
      </c>
      <c r="K6" s="148">
        <v>19100</v>
      </c>
      <c r="L6" s="142">
        <f>K6*J6</f>
        <v>68702700</v>
      </c>
      <c r="M6">
        <v>12</v>
      </c>
      <c r="N6" s="7">
        <f>M6*L6</f>
        <v>824432400</v>
      </c>
      <c r="O6" s="7">
        <f>N6*20%</f>
        <v>164886480</v>
      </c>
      <c r="P6" s="7">
        <f>N6-O6</f>
        <v>659545920</v>
      </c>
    </row>
    <row r="7" spans="2:16" x14ac:dyDescent="0.2">
      <c r="B7" s="70" t="s">
        <v>50</v>
      </c>
      <c r="C7" s="63">
        <v>372000000</v>
      </c>
      <c r="D7" s="63">
        <f t="shared" si="0"/>
        <v>74400000</v>
      </c>
      <c r="E7" s="63">
        <f>SUM(C7:D7)</f>
        <v>446400000</v>
      </c>
      <c r="F7" s="65">
        <v>11000000</v>
      </c>
      <c r="G7" s="71" t="s">
        <v>49</v>
      </c>
      <c r="I7" s="148" t="s">
        <v>122</v>
      </c>
      <c r="J7" s="150">
        <v>9659.9500000000007</v>
      </c>
      <c r="K7" s="148">
        <v>19100</v>
      </c>
      <c r="L7" s="142">
        <f t="shared" ref="L7:L8" si="1">K7*J7</f>
        <v>184505045</v>
      </c>
      <c r="M7">
        <v>12</v>
      </c>
      <c r="N7" s="7">
        <f t="shared" ref="N7:N8" si="2">M7*L7</f>
        <v>2214060540</v>
      </c>
      <c r="O7" s="7">
        <f t="shared" ref="O7:O8" si="3">N7*20%</f>
        <v>442812108</v>
      </c>
      <c r="P7" s="7">
        <f t="shared" ref="P7:P8" si="4">N7-O7</f>
        <v>1771248432</v>
      </c>
    </row>
    <row r="8" spans="2:16" x14ac:dyDescent="0.2">
      <c r="B8" s="70" t="s">
        <v>51</v>
      </c>
      <c r="C8" s="63">
        <v>969812337</v>
      </c>
      <c r="D8" s="63">
        <f t="shared" si="0"/>
        <v>193962467.40000001</v>
      </c>
      <c r="E8" s="63">
        <f>SUM(C8:D8)</f>
        <v>1163774804.4000001</v>
      </c>
      <c r="F8" s="65">
        <v>7200000</v>
      </c>
      <c r="G8" s="71" t="s">
        <v>49</v>
      </c>
      <c r="I8" s="148" t="s">
        <v>123</v>
      </c>
      <c r="J8" s="150">
        <v>7981.32</v>
      </c>
      <c r="K8" s="148">
        <v>19100</v>
      </c>
      <c r="L8" s="142">
        <f t="shared" si="1"/>
        <v>152443212</v>
      </c>
      <c r="M8">
        <v>12</v>
      </c>
      <c r="N8" s="7">
        <f t="shared" si="2"/>
        <v>1829318544</v>
      </c>
      <c r="O8" s="7">
        <f t="shared" si="3"/>
        <v>365863708.80000001</v>
      </c>
      <c r="P8" s="7">
        <f t="shared" si="4"/>
        <v>1463454835.2</v>
      </c>
    </row>
    <row r="9" spans="2:16" ht="16" thickBot="1" x14ac:dyDescent="0.25">
      <c r="B9" s="72" t="s">
        <v>52</v>
      </c>
      <c r="C9" s="73">
        <v>433674990</v>
      </c>
      <c r="D9" s="73">
        <f t="shared" si="0"/>
        <v>86734998</v>
      </c>
      <c r="E9" s="73">
        <f>SUM(C9:D9)</f>
        <v>520409988</v>
      </c>
      <c r="F9" s="74">
        <v>6600000</v>
      </c>
      <c r="G9" s="75" t="s">
        <v>49</v>
      </c>
      <c r="I9" s="148"/>
      <c r="J9" s="150">
        <f>SUM(J6:J8)</f>
        <v>21238.27</v>
      </c>
      <c r="K9" s="148"/>
      <c r="L9" s="7">
        <f>SUM(L6:L8)</f>
        <v>405650957</v>
      </c>
      <c r="N9" s="7">
        <f>SUM(N6:N8)</f>
        <v>4867811484</v>
      </c>
      <c r="O9" s="7">
        <f>SUM(O6:O8)</f>
        <v>973562296.79999995</v>
      </c>
      <c r="P9" s="7">
        <f>SUM(P6:P8)</f>
        <v>3894249187.1999998</v>
      </c>
    </row>
    <row r="10" spans="2:16" x14ac:dyDescent="0.2">
      <c r="B10" s="66" t="s">
        <v>53</v>
      </c>
      <c r="C10" s="67">
        <v>360780000</v>
      </c>
      <c r="D10" s="67">
        <f t="shared" si="0"/>
        <v>72156000</v>
      </c>
      <c r="E10" s="67">
        <f>SUM(C10:D10)</f>
        <v>432936000</v>
      </c>
      <c r="F10" s="68">
        <v>2100000</v>
      </c>
      <c r="G10" s="69" t="s">
        <v>49</v>
      </c>
    </row>
    <row r="11" spans="2:16" ht="16" thickBot="1" x14ac:dyDescent="0.25">
      <c r="B11" s="72" t="s">
        <v>54</v>
      </c>
      <c r="C11" s="73">
        <v>297150000</v>
      </c>
      <c r="D11" s="73">
        <f t="shared" si="0"/>
        <v>59430000</v>
      </c>
      <c r="E11" s="73">
        <f>SUM(C11:D11)</f>
        <v>356580000</v>
      </c>
      <c r="F11" s="74">
        <v>2100000</v>
      </c>
      <c r="G11" s="75" t="s">
        <v>49</v>
      </c>
    </row>
    <row r="12" spans="2:16" x14ac:dyDescent="0.2">
      <c r="B12" s="144" t="s">
        <v>115</v>
      </c>
      <c r="C12" s="145">
        <v>3680100000</v>
      </c>
      <c r="D12" s="145"/>
      <c r="E12" s="145"/>
      <c r="F12" s="146"/>
      <c r="G12" s="147"/>
    </row>
    <row r="13" spans="2:16" x14ac:dyDescent="0.2">
      <c r="B13" s="78"/>
      <c r="C13" s="79">
        <f>SUM(C6:C12)</f>
        <v>6593433938</v>
      </c>
      <c r="D13" s="79">
        <f>SUM(D6:D11)</f>
        <v>582666787.60000002</v>
      </c>
      <c r="E13" s="79">
        <f>SUM(E6:E11)</f>
        <v>3496000725.6000004</v>
      </c>
    </row>
    <row r="14" spans="2:16" x14ac:dyDescent="0.2">
      <c r="B14" s="62" t="s">
        <v>55</v>
      </c>
      <c r="C14" s="64">
        <f>C13</f>
        <v>6593433938</v>
      </c>
    </row>
    <row r="15" spans="2:16" x14ac:dyDescent="0.2">
      <c r="B15" s="62" t="s">
        <v>17</v>
      </c>
      <c r="C15" s="64"/>
    </row>
    <row r="18" spans="3:3" x14ac:dyDescent="0.2">
      <c r="C18" s="7">
        <f>SUM(C6:C9)</f>
        <v>2255403938</v>
      </c>
    </row>
    <row r="19" spans="3:3" x14ac:dyDescent="0.2">
      <c r="C19" s="7">
        <f>SUM(C10:C11)</f>
        <v>657930000</v>
      </c>
    </row>
  </sheetData>
  <mergeCells count="1">
    <mergeCell ref="F5:G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B4E8-633E-4E4A-8530-AC180340A5E1}">
  <dimension ref="B2:G19"/>
  <sheetViews>
    <sheetView topLeftCell="A7" workbookViewId="0">
      <selection activeCell="C18" sqref="C18"/>
    </sheetView>
  </sheetViews>
  <sheetFormatPr baseColWidth="10" defaultColWidth="8.83203125" defaultRowHeight="15" x14ac:dyDescent="0.2"/>
  <cols>
    <col min="2" max="2" width="31.33203125" bestFit="1" customWidth="1"/>
    <col min="3" max="3" width="13.5" bestFit="1" customWidth="1"/>
    <col min="4" max="4" width="12" bestFit="1" customWidth="1"/>
    <col min="5" max="5" width="13.5" bestFit="1" customWidth="1"/>
    <col min="6" max="6" width="11" bestFit="1" customWidth="1"/>
  </cols>
  <sheetData>
    <row r="2" spans="2:7" x14ac:dyDescent="0.2">
      <c r="B2" s="31" t="s">
        <v>65</v>
      </c>
    </row>
    <row r="3" spans="2:7" x14ac:dyDescent="0.2">
      <c r="B3" t="s">
        <v>178</v>
      </c>
    </row>
    <row r="4" spans="2:7" ht="16" thickBot="1" x14ac:dyDescent="0.25"/>
    <row r="5" spans="2:7" ht="16" thickBot="1" x14ac:dyDescent="0.25">
      <c r="B5" s="76" t="s">
        <v>11</v>
      </c>
      <c r="C5" s="77" t="s">
        <v>44</v>
      </c>
      <c r="D5" s="77" t="s">
        <v>45</v>
      </c>
      <c r="E5" s="77" t="s">
        <v>46</v>
      </c>
      <c r="F5" s="223" t="s">
        <v>47</v>
      </c>
      <c r="G5" s="224"/>
    </row>
    <row r="6" spans="2:7" x14ac:dyDescent="0.2">
      <c r="B6" s="66" t="s">
        <v>48</v>
      </c>
      <c r="C6" s="67">
        <v>435883252</v>
      </c>
      <c r="D6" s="67">
        <f t="shared" ref="D6:D11" si="0">C6*0.2</f>
        <v>87176650.400000006</v>
      </c>
      <c r="E6" s="67">
        <f>C6+D6</f>
        <v>523059902.39999998</v>
      </c>
      <c r="F6" s="68">
        <v>12000000</v>
      </c>
      <c r="G6" s="69" t="s">
        <v>49</v>
      </c>
    </row>
    <row r="7" spans="2:7" x14ac:dyDescent="0.2">
      <c r="B7" s="70" t="s">
        <v>50</v>
      </c>
      <c r="C7" s="63">
        <v>391000000</v>
      </c>
      <c r="D7" s="63">
        <f t="shared" si="0"/>
        <v>78200000</v>
      </c>
      <c r="E7" s="63">
        <f>SUM(C7:D7)</f>
        <v>469200000</v>
      </c>
      <c r="F7" s="65">
        <v>11000000</v>
      </c>
      <c r="G7" s="71" t="s">
        <v>49</v>
      </c>
    </row>
    <row r="8" spans="2:7" x14ac:dyDescent="0.2">
      <c r="B8" s="70" t="s">
        <v>51</v>
      </c>
      <c r="C8" s="63">
        <v>855483227</v>
      </c>
      <c r="D8" s="63">
        <f t="shared" si="0"/>
        <v>171096645.40000001</v>
      </c>
      <c r="E8" s="63">
        <f>SUM(C8:D8)</f>
        <v>1026579872.4</v>
      </c>
      <c r="F8" s="65">
        <v>7200000</v>
      </c>
      <c r="G8" s="71" t="s">
        <v>49</v>
      </c>
    </row>
    <row r="9" spans="2:7" ht="16" thickBot="1" x14ac:dyDescent="0.25">
      <c r="B9" s="72" t="s">
        <v>52</v>
      </c>
      <c r="C9" s="73">
        <v>511816660</v>
      </c>
      <c r="D9" s="73">
        <f t="shared" si="0"/>
        <v>102363332</v>
      </c>
      <c r="E9" s="73">
        <f>SUM(C9:D9)</f>
        <v>614179992</v>
      </c>
      <c r="F9" s="74">
        <v>6600000</v>
      </c>
      <c r="G9" s="75" t="s">
        <v>49</v>
      </c>
    </row>
    <row r="10" spans="2:7" x14ac:dyDescent="0.2">
      <c r="B10" s="66" t="s">
        <v>53</v>
      </c>
      <c r="C10" s="67">
        <v>315777000</v>
      </c>
      <c r="D10" s="67">
        <f t="shared" si="0"/>
        <v>63155400</v>
      </c>
      <c r="E10" s="67">
        <f>SUM(C10:D10)</f>
        <v>378932400</v>
      </c>
      <c r="F10" s="68">
        <v>2100000</v>
      </c>
      <c r="G10" s="69" t="s">
        <v>49</v>
      </c>
    </row>
    <row r="11" spans="2:7" ht="16" thickBot="1" x14ac:dyDescent="0.25">
      <c r="B11" s="72" t="s">
        <v>54</v>
      </c>
      <c r="C11" s="73">
        <v>320670000</v>
      </c>
      <c r="D11" s="73">
        <f t="shared" si="0"/>
        <v>64134000</v>
      </c>
      <c r="E11" s="73">
        <f>SUM(C11:D11)</f>
        <v>384804000</v>
      </c>
      <c r="F11" s="74">
        <v>2100000</v>
      </c>
      <c r="G11" s="75" t="s">
        <v>49</v>
      </c>
    </row>
    <row r="12" spans="2:7" x14ac:dyDescent="0.2">
      <c r="B12" s="144" t="s">
        <v>115</v>
      </c>
      <c r="C12" s="145">
        <v>3680100000</v>
      </c>
      <c r="D12" s="145"/>
      <c r="E12" s="145"/>
      <c r="F12" s="146"/>
      <c r="G12" s="147"/>
    </row>
    <row r="13" spans="2:7" x14ac:dyDescent="0.2">
      <c r="B13" s="78"/>
      <c r="C13" s="79">
        <f>SUM(C6:C12)</f>
        <v>6510730139</v>
      </c>
      <c r="D13" s="79">
        <f>SUM(D6:D11)</f>
        <v>566126027.79999995</v>
      </c>
      <c r="E13" s="79">
        <f>SUM(E6:E11)</f>
        <v>3396756166.8000002</v>
      </c>
    </row>
    <row r="14" spans="2:7" x14ac:dyDescent="0.2">
      <c r="B14" s="62" t="s">
        <v>55</v>
      </c>
      <c r="C14" s="64">
        <f>C13</f>
        <v>6510730139</v>
      </c>
    </row>
    <row r="15" spans="2:7" x14ac:dyDescent="0.2">
      <c r="B15" s="62" t="s">
        <v>17</v>
      </c>
      <c r="C15" s="64"/>
    </row>
    <row r="18" spans="3:3" x14ac:dyDescent="0.2">
      <c r="C18" s="7">
        <f>SUM(C6:C9)</f>
        <v>2194183139</v>
      </c>
    </row>
    <row r="19" spans="3:3" x14ac:dyDescent="0.2">
      <c r="C19" s="7">
        <f>SUM(C10:C11)</f>
        <v>636447000</v>
      </c>
    </row>
  </sheetData>
  <mergeCells count="1">
    <mergeCell ref="F5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5:B13"/>
  <sheetViews>
    <sheetView workbookViewId="0">
      <selection activeCell="B14" sqref="B14"/>
    </sheetView>
  </sheetViews>
  <sheetFormatPr baseColWidth="10" defaultColWidth="8.83203125" defaultRowHeight="15" x14ac:dyDescent="0.2"/>
  <sheetData>
    <row r="5" spans="2:2" x14ac:dyDescent="0.2">
      <c r="B5">
        <v>2012</v>
      </c>
    </row>
    <row r="6" spans="2:2" x14ac:dyDescent="0.2">
      <c r="B6">
        <v>2013</v>
      </c>
    </row>
    <row r="7" spans="2:2" x14ac:dyDescent="0.2">
      <c r="B7">
        <v>2014</v>
      </c>
    </row>
    <row r="8" spans="2:2" x14ac:dyDescent="0.2">
      <c r="B8">
        <v>2015</v>
      </c>
    </row>
    <row r="9" spans="2:2" x14ac:dyDescent="0.2">
      <c r="B9">
        <v>2016</v>
      </c>
    </row>
    <row r="10" spans="2:2" x14ac:dyDescent="0.2">
      <c r="B10">
        <v>2017</v>
      </c>
    </row>
    <row r="11" spans="2:2" x14ac:dyDescent="0.2">
      <c r="B11">
        <v>2018</v>
      </c>
    </row>
    <row r="12" spans="2:2" x14ac:dyDescent="0.2">
      <c r="B12">
        <v>2019</v>
      </c>
    </row>
    <row r="13" spans="2:2" x14ac:dyDescent="0.2">
      <c r="B13">
        <v>2020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3:N29"/>
  <sheetViews>
    <sheetView topLeftCell="A6" zoomScale="98" zoomScaleNormal="98" workbookViewId="0">
      <selection activeCell="G12" sqref="G12"/>
    </sheetView>
  </sheetViews>
  <sheetFormatPr baseColWidth="10" defaultColWidth="9.1640625" defaultRowHeight="15" x14ac:dyDescent="0.2"/>
  <cols>
    <col min="1" max="1" width="4.1640625" customWidth="1"/>
    <col min="2" max="2" width="7.6640625" customWidth="1"/>
    <col min="3" max="3" width="14.1640625" customWidth="1"/>
    <col min="4" max="4" width="14.5" customWidth="1"/>
    <col min="5" max="5" width="15.1640625" bestFit="1" customWidth="1"/>
    <col min="6" max="6" width="12.5" bestFit="1" customWidth="1"/>
    <col min="7" max="7" width="14.33203125" bestFit="1" customWidth="1"/>
    <col min="8" max="8" width="19.1640625" bestFit="1" customWidth="1"/>
    <col min="9" max="9" width="10" bestFit="1" customWidth="1"/>
    <col min="10" max="10" width="16.33203125" bestFit="1" customWidth="1"/>
    <col min="11" max="11" width="15.33203125" bestFit="1" customWidth="1"/>
    <col min="12" max="12" width="15.6640625" bestFit="1" customWidth="1"/>
    <col min="13" max="13" width="22.5" customWidth="1"/>
    <col min="14" max="14" width="15.6640625" bestFit="1" customWidth="1"/>
  </cols>
  <sheetData>
    <row r="3" spans="1:14" x14ac:dyDescent="0.2">
      <c r="A3" s="31" t="s">
        <v>65</v>
      </c>
    </row>
    <row r="4" spans="1:14" x14ac:dyDescent="0.2">
      <c r="A4" s="31" t="s">
        <v>109</v>
      </c>
    </row>
    <row r="6" spans="1:14" x14ac:dyDescent="0.2">
      <c r="A6" s="31" t="s">
        <v>22</v>
      </c>
    </row>
    <row r="8" spans="1:14" ht="15" customHeight="1" x14ac:dyDescent="0.2">
      <c r="A8" s="225" t="s">
        <v>110</v>
      </c>
      <c r="B8" s="225"/>
      <c r="C8" s="226" t="s">
        <v>136</v>
      </c>
      <c r="D8" s="226"/>
      <c r="E8" s="226"/>
    </row>
    <row r="9" spans="1:14" x14ac:dyDescent="0.2">
      <c r="A9" s="225"/>
      <c r="B9" s="225"/>
      <c r="C9" s="225" t="s">
        <v>13</v>
      </c>
      <c r="D9" s="225" t="s">
        <v>14</v>
      </c>
      <c r="E9" s="225" t="s">
        <v>6</v>
      </c>
    </row>
    <row r="10" spans="1:14" ht="16" thickBot="1" x14ac:dyDescent="0.25">
      <c r="A10" s="200"/>
      <c r="B10" s="200"/>
      <c r="C10" s="200"/>
      <c r="D10" s="200"/>
      <c r="E10" s="200"/>
    </row>
    <row r="11" spans="1:14" x14ac:dyDescent="0.2">
      <c r="A11" s="125">
        <v>1</v>
      </c>
      <c r="B11" s="126">
        <v>2012</v>
      </c>
      <c r="C11" s="127">
        <f>'Casual 2012'!L22</f>
        <v>2227582500</v>
      </c>
      <c r="D11" s="127">
        <f>'Langg 2012'!C12</f>
        <v>5502964068.1400003</v>
      </c>
      <c r="E11" s="127">
        <f>SUM(C11:D11)</f>
        <v>7730546568.1400003</v>
      </c>
      <c r="F11" s="128"/>
      <c r="G11" s="129"/>
      <c r="K11" t="s">
        <v>111</v>
      </c>
      <c r="L11" t="s">
        <v>112</v>
      </c>
      <c r="M11" t="s">
        <v>113</v>
      </c>
      <c r="N11" t="s">
        <v>114</v>
      </c>
    </row>
    <row r="12" spans="1:14" x14ac:dyDescent="0.2">
      <c r="A12" s="130">
        <v>2</v>
      </c>
      <c r="B12" s="131">
        <v>2013</v>
      </c>
      <c r="C12" s="132">
        <f>'Casual 2013'!K22</f>
        <v>3393386000</v>
      </c>
      <c r="D12" s="132">
        <f>'Langg 2013'!C12</f>
        <v>7035965037.7600002</v>
      </c>
      <c r="E12" s="124">
        <f t="shared" ref="E12:E22" si="0">SUM(C12:D12)</f>
        <v>10429351037.76</v>
      </c>
      <c r="F12" s="128"/>
      <c r="I12">
        <v>20</v>
      </c>
      <c r="J12" s="142">
        <v>10000000</v>
      </c>
      <c r="K12" s="142">
        <f>J12*I12</f>
        <v>200000000</v>
      </c>
      <c r="L12" s="7">
        <f>K12*12</f>
        <v>2400000000</v>
      </c>
      <c r="M12" s="143">
        <f>E24</f>
        <v>14605239561.6875</v>
      </c>
      <c r="N12" s="143">
        <f>M12-L12</f>
        <v>12205239561.6875</v>
      </c>
    </row>
    <row r="13" spans="1:14" ht="16" thickBot="1" x14ac:dyDescent="0.25">
      <c r="A13" s="133">
        <v>3</v>
      </c>
      <c r="B13" s="134">
        <v>2014</v>
      </c>
      <c r="C13" s="135">
        <f>'Casual 2014'!K22</f>
        <v>4674553200</v>
      </c>
      <c r="D13" s="135">
        <f>'Lang 2014'!C12</f>
        <v>7494913299</v>
      </c>
      <c r="E13" s="135">
        <f t="shared" si="0"/>
        <v>12169466499</v>
      </c>
      <c r="F13" s="128"/>
    </row>
    <row r="14" spans="1:14" x14ac:dyDescent="0.2">
      <c r="A14" s="125">
        <v>4</v>
      </c>
      <c r="B14" s="126">
        <v>2015</v>
      </c>
      <c r="C14" s="127">
        <f>'Casual 2015'!K22</f>
        <v>5145717000</v>
      </c>
      <c r="D14" s="127">
        <f>'Lang 2015'!C14</f>
        <v>7698677568</v>
      </c>
      <c r="E14" s="127">
        <f t="shared" si="0"/>
        <v>12844394568</v>
      </c>
      <c r="F14" s="128"/>
    </row>
    <row r="15" spans="1:14" x14ac:dyDescent="0.2">
      <c r="A15" s="130">
        <v>5</v>
      </c>
      <c r="B15" s="34">
        <v>2016</v>
      </c>
      <c r="C15" s="124">
        <f>'Casual 2016'!K22</f>
        <v>5017379000</v>
      </c>
      <c r="D15" s="124">
        <f>'Lang 2016'!C12</f>
        <v>7065821068</v>
      </c>
      <c r="E15" s="124">
        <f t="shared" si="0"/>
        <v>12083200068</v>
      </c>
      <c r="F15" s="128"/>
    </row>
    <row r="16" spans="1:14" ht="16" thickBot="1" x14ac:dyDescent="0.25">
      <c r="A16" s="133">
        <v>6</v>
      </c>
      <c r="B16" s="134">
        <v>2017</v>
      </c>
      <c r="C16" s="135">
        <f>'Casual 2017'!K22</f>
        <v>5264828000</v>
      </c>
      <c r="D16" s="135">
        <f>'Lang 2017'!C12</f>
        <v>7965356071</v>
      </c>
      <c r="E16" s="135">
        <f t="shared" si="0"/>
        <v>13230184071</v>
      </c>
      <c r="F16" s="128"/>
      <c r="G16" s="148"/>
      <c r="H16" s="148" t="s">
        <v>116</v>
      </c>
      <c r="I16" s="148" t="s">
        <v>117</v>
      </c>
      <c r="J16" s="149" t="s">
        <v>118</v>
      </c>
      <c r="L16" t="s">
        <v>119</v>
      </c>
      <c r="M16" t="s">
        <v>45</v>
      </c>
      <c r="N16" t="s">
        <v>120</v>
      </c>
    </row>
    <row r="17" spans="1:14" x14ac:dyDescent="0.2">
      <c r="A17" s="125">
        <v>7</v>
      </c>
      <c r="B17" s="136">
        <v>2018</v>
      </c>
      <c r="C17" s="137">
        <f>'Casual 2018'!K22</f>
        <v>5281385000</v>
      </c>
      <c r="D17" s="137">
        <f>'Lang 2018'!C12</f>
        <v>7795468744</v>
      </c>
      <c r="E17" s="127">
        <f t="shared" si="0"/>
        <v>13076853744</v>
      </c>
      <c r="F17" s="128"/>
      <c r="G17" s="148" t="s">
        <v>121</v>
      </c>
      <c r="H17" s="150">
        <v>3597</v>
      </c>
      <c r="I17" s="148">
        <v>19100</v>
      </c>
      <c r="J17" s="142">
        <f>I17*H17</f>
        <v>68702700</v>
      </c>
      <c r="K17">
        <v>6</v>
      </c>
      <c r="L17" s="7">
        <f>K17*J17</f>
        <v>412216200</v>
      </c>
      <c r="M17" s="7">
        <f>L17*20%</f>
        <v>82443240</v>
      </c>
      <c r="N17" s="7">
        <f>L17-M17</f>
        <v>329772960</v>
      </c>
    </row>
    <row r="18" spans="1:14" x14ac:dyDescent="0.2">
      <c r="A18" s="130">
        <v>8</v>
      </c>
      <c r="B18" s="131">
        <v>2019</v>
      </c>
      <c r="C18" s="132">
        <f>'Casual 2019'!K22</f>
        <v>4764385000</v>
      </c>
      <c r="D18" s="132">
        <f>'Lang 2019'!C13+N20</f>
        <v>10420752801.6</v>
      </c>
      <c r="E18" s="124">
        <f t="shared" si="0"/>
        <v>15185137801.6</v>
      </c>
      <c r="F18" s="128"/>
      <c r="G18" s="148" t="s">
        <v>122</v>
      </c>
      <c r="H18" s="150">
        <v>9659.9500000000007</v>
      </c>
      <c r="I18" s="148">
        <v>19100</v>
      </c>
      <c r="J18" s="142">
        <f t="shared" ref="J18:J19" si="1">I18*H18</f>
        <v>184505045</v>
      </c>
      <c r="K18">
        <v>6</v>
      </c>
      <c r="L18" s="7">
        <f t="shared" ref="L18:L19" si="2">K18*J18</f>
        <v>1107030270</v>
      </c>
      <c r="M18" s="7">
        <f t="shared" ref="M18:M19" si="3">L18*20%</f>
        <v>221406054</v>
      </c>
      <c r="N18" s="7">
        <f t="shared" ref="N18:N19" si="4">L18-M18</f>
        <v>885624216</v>
      </c>
    </row>
    <row r="19" spans="1:14" ht="16" thickBot="1" x14ac:dyDescent="0.25">
      <c r="A19" s="133">
        <v>9</v>
      </c>
      <c r="B19" s="134">
        <v>2020</v>
      </c>
      <c r="C19" s="135">
        <f>'Total Income'!N17</f>
        <v>11151949568</v>
      </c>
      <c r="D19" s="135">
        <f>'Lang 2020'!C13</f>
        <v>8940832568</v>
      </c>
      <c r="E19" s="135">
        <f t="shared" si="0"/>
        <v>20092782136</v>
      </c>
      <c r="F19" s="128"/>
      <c r="G19" s="148" t="s">
        <v>123</v>
      </c>
      <c r="H19" s="150">
        <v>7981.32</v>
      </c>
      <c r="I19" s="148">
        <v>19100</v>
      </c>
      <c r="J19" s="142">
        <f t="shared" si="1"/>
        <v>152443212</v>
      </c>
      <c r="K19">
        <v>6</v>
      </c>
      <c r="L19" s="7">
        <f t="shared" si="2"/>
        <v>914659272</v>
      </c>
      <c r="M19" s="7">
        <f t="shared" si="3"/>
        <v>182931854.40000001</v>
      </c>
      <c r="N19" s="7">
        <f t="shared" si="4"/>
        <v>731727417.60000002</v>
      </c>
    </row>
    <row r="20" spans="1:14" x14ac:dyDescent="0.2">
      <c r="A20" s="125">
        <v>10</v>
      </c>
      <c r="B20" s="126">
        <v>2021</v>
      </c>
      <c r="C20" s="127"/>
      <c r="D20" s="127"/>
      <c r="E20" s="127">
        <f t="shared" si="0"/>
        <v>0</v>
      </c>
      <c r="F20" s="128"/>
      <c r="G20" s="148"/>
      <c r="H20" s="150">
        <f>SUM(H17:H19)</f>
        <v>21238.27</v>
      </c>
      <c r="I20" s="148"/>
      <c r="J20" s="7">
        <f>SUM(J17:J19)</f>
        <v>405650957</v>
      </c>
      <c r="L20" s="7">
        <f>SUM(L17:L19)</f>
        <v>2433905742</v>
      </c>
      <c r="M20" s="7">
        <f>SUM(M17:M19)</f>
        <v>486781148.39999998</v>
      </c>
      <c r="N20" s="7">
        <f>SUM(N17:N19)</f>
        <v>1947124593.5999999</v>
      </c>
    </row>
    <row r="21" spans="1:14" x14ac:dyDescent="0.2">
      <c r="A21" s="130">
        <v>11</v>
      </c>
      <c r="B21" s="34">
        <v>2022</v>
      </c>
      <c r="C21" s="124"/>
      <c r="D21" s="124"/>
      <c r="E21" s="124">
        <f t="shared" si="0"/>
        <v>0</v>
      </c>
      <c r="F21" s="128"/>
    </row>
    <row r="22" spans="1:14" x14ac:dyDescent="0.2">
      <c r="A22" s="138">
        <v>12</v>
      </c>
      <c r="B22" s="32">
        <v>2023</v>
      </c>
      <c r="C22" s="139"/>
      <c r="D22" s="139"/>
      <c r="E22" s="139">
        <f t="shared" si="0"/>
        <v>0</v>
      </c>
      <c r="F22" s="128"/>
      <c r="G22">
        <v>436610000</v>
      </c>
    </row>
    <row r="23" spans="1:14" x14ac:dyDescent="0.2">
      <c r="A23" s="118" t="s">
        <v>74</v>
      </c>
      <c r="B23" s="118"/>
      <c r="C23" s="140">
        <f>SUM(C11:C22)</f>
        <v>46921165268</v>
      </c>
      <c r="D23" s="140">
        <f>SUM(D11:D22)</f>
        <v>69920751225.5</v>
      </c>
      <c r="E23" s="119">
        <f>SUM(E11:E22)</f>
        <v>116841916493.5</v>
      </c>
    </row>
    <row r="24" spans="1:14" x14ac:dyDescent="0.2">
      <c r="A24" s="31"/>
      <c r="B24" s="31"/>
      <c r="C24" s="141">
        <f>C23/8</f>
        <v>5865145658.5</v>
      </c>
      <c r="D24" s="141">
        <f>D23/8</f>
        <v>8740093903.1875</v>
      </c>
      <c r="E24" s="141">
        <f>E23/8</f>
        <v>14605239561.6875</v>
      </c>
    </row>
    <row r="25" spans="1:14" x14ac:dyDescent="0.2">
      <c r="A25" s="31" t="s">
        <v>108</v>
      </c>
      <c r="B25" s="31"/>
      <c r="C25" s="31"/>
      <c r="D25" s="31"/>
      <c r="E25" s="31"/>
    </row>
    <row r="26" spans="1:14" x14ac:dyDescent="0.2">
      <c r="A26" s="31"/>
      <c r="B26" s="31"/>
      <c r="C26" s="31"/>
      <c r="D26" s="31"/>
      <c r="E26" s="31"/>
    </row>
    <row r="27" spans="1:14" x14ac:dyDescent="0.2">
      <c r="A27" s="31"/>
      <c r="B27" s="31"/>
      <c r="C27" s="31"/>
      <c r="D27" s="31"/>
      <c r="E27" s="31"/>
    </row>
    <row r="28" spans="1:14" x14ac:dyDescent="0.2">
      <c r="A28" s="31"/>
      <c r="B28" s="31"/>
      <c r="C28" s="31"/>
      <c r="D28" s="31"/>
      <c r="E28" s="31"/>
    </row>
    <row r="29" spans="1:14" x14ac:dyDescent="0.2">
      <c r="A29" s="31"/>
      <c r="B29" s="31"/>
      <c r="C29" s="31"/>
      <c r="D29" s="31"/>
      <c r="E29" s="31"/>
    </row>
  </sheetData>
  <mergeCells count="5">
    <mergeCell ref="C9:C10"/>
    <mergeCell ref="D9:D10"/>
    <mergeCell ref="E9:E10"/>
    <mergeCell ref="A8:B10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opLeftCell="A2" zoomScale="75" zoomScaleNormal="75" workbookViewId="0">
      <selection activeCell="Q15" sqref="Q15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6" width="8.6640625" style="31" customWidth="1"/>
    <col min="7" max="7" width="8.5" style="31" customWidth="1"/>
    <col min="8" max="8" width="8.6640625" style="31" customWidth="1"/>
    <col min="9" max="9" width="12.83203125" style="31" customWidth="1"/>
    <col min="10" max="10" width="12.5" style="31" customWidth="1"/>
    <col min="11" max="11" width="7" style="31" hidden="1" customWidth="1"/>
    <col min="12" max="12" width="15.1640625" style="31" customWidth="1"/>
    <col min="13" max="13" width="13" style="31" customWidth="1"/>
    <col min="14" max="16384" width="9.1640625" style="31"/>
  </cols>
  <sheetData>
    <row r="1" spans="1:14" x14ac:dyDescent="0.15">
      <c r="A1" s="31" t="s">
        <v>65</v>
      </c>
    </row>
    <row r="2" spans="1:14" x14ac:dyDescent="0.15">
      <c r="A2" s="31" t="s">
        <v>20</v>
      </c>
    </row>
    <row r="3" spans="1:14" x14ac:dyDescent="0.15">
      <c r="A3" s="31" t="s">
        <v>21</v>
      </c>
      <c r="C3" s="181" t="s">
        <v>64</v>
      </c>
      <c r="D3" s="182"/>
      <c r="E3" s="182"/>
      <c r="F3" s="182"/>
    </row>
    <row r="4" spans="1:14" x14ac:dyDescent="0.15">
      <c r="A4" s="31" t="s">
        <v>22</v>
      </c>
    </row>
    <row r="6" spans="1:14" ht="12.75" customHeight="1" x14ac:dyDescent="0.15">
      <c r="A6" s="200" t="s">
        <v>3</v>
      </c>
      <c r="B6" s="200"/>
      <c r="C6" s="203" t="s">
        <v>23</v>
      </c>
      <c r="D6" s="204"/>
      <c r="E6" s="204"/>
      <c r="F6" s="205"/>
      <c r="G6" s="206" t="s">
        <v>24</v>
      </c>
      <c r="H6" s="206"/>
      <c r="I6" s="206" t="s">
        <v>0</v>
      </c>
      <c r="J6" s="206"/>
      <c r="K6" s="32"/>
      <c r="L6" s="200" t="s">
        <v>6</v>
      </c>
    </row>
    <row r="7" spans="1:14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209" t="s">
        <v>1</v>
      </c>
      <c r="J7" s="209" t="s">
        <v>2</v>
      </c>
      <c r="K7" s="33" t="s">
        <v>25</v>
      </c>
      <c r="L7" s="201"/>
    </row>
    <row r="8" spans="1:14" ht="13.5" customHeight="1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202"/>
      <c r="J8" s="202"/>
      <c r="K8" s="35"/>
      <c r="L8" s="202"/>
    </row>
    <row r="9" spans="1:14" ht="13" thickTop="1" x14ac:dyDescent="0.15">
      <c r="A9" s="36">
        <v>1</v>
      </c>
      <c r="B9" s="37" t="s">
        <v>7</v>
      </c>
      <c r="C9" s="38">
        <v>16564</v>
      </c>
      <c r="D9" s="38">
        <v>12982</v>
      </c>
      <c r="E9" s="1">
        <v>15518</v>
      </c>
      <c r="F9" s="1">
        <v>14120</v>
      </c>
      <c r="G9" s="1">
        <v>29546</v>
      </c>
      <c r="H9" s="1">
        <v>29638</v>
      </c>
      <c r="I9" s="1">
        <v>114782000</v>
      </c>
      <c r="J9" s="1">
        <v>45582000</v>
      </c>
      <c r="K9" s="1">
        <v>1537.9580268574127</v>
      </c>
      <c r="L9" s="39">
        <f>J9+I9</f>
        <v>160364000</v>
      </c>
      <c r="M9" s="123">
        <f>J9+I9</f>
        <v>160364000</v>
      </c>
      <c r="N9" s="123">
        <f>L9-M9</f>
        <v>0</v>
      </c>
    </row>
    <row r="10" spans="1:14" x14ac:dyDescent="0.15">
      <c r="A10" s="40">
        <f>A9+1</f>
        <v>2</v>
      </c>
      <c r="B10" s="41" t="s">
        <v>8</v>
      </c>
      <c r="C10" s="42">
        <v>16564</v>
      </c>
      <c r="D10" s="42">
        <v>15150</v>
      </c>
      <c r="E10" s="2">
        <v>15898</v>
      </c>
      <c r="F10" s="2">
        <v>14771</v>
      </c>
      <c r="G10" s="2">
        <v>31714</v>
      </c>
      <c r="H10" s="2">
        <v>30669</v>
      </c>
      <c r="I10" s="2">
        <v>120646000</v>
      </c>
      <c r="J10" s="2">
        <v>45471000</v>
      </c>
      <c r="K10" s="2">
        <v>1482.6371906485376</v>
      </c>
      <c r="L10" s="43">
        <f>J10+I10</f>
        <v>166117000</v>
      </c>
      <c r="M10" s="123">
        <f t="shared" ref="M10:M20" si="0">J10+I10</f>
        <v>166117000</v>
      </c>
      <c r="N10" s="123">
        <f t="shared" ref="N10:N20" si="1">L10-M10</f>
        <v>0</v>
      </c>
    </row>
    <row r="11" spans="1:14" x14ac:dyDescent="0.15">
      <c r="A11" s="40">
        <f t="shared" ref="A11:A20" si="2">A10+1</f>
        <v>3</v>
      </c>
      <c r="B11" s="37" t="s">
        <v>30</v>
      </c>
      <c r="C11" s="42">
        <v>16564</v>
      </c>
      <c r="D11" s="42">
        <v>15251</v>
      </c>
      <c r="E11" s="2">
        <v>15795</v>
      </c>
      <c r="F11" s="2">
        <v>15648</v>
      </c>
      <c r="G11" s="2">
        <v>31815</v>
      </c>
      <c r="H11" s="2">
        <v>31443</v>
      </c>
      <c r="I11" s="2">
        <v>124305000</v>
      </c>
      <c r="J11" s="2">
        <v>47986000</v>
      </c>
      <c r="K11" s="2">
        <v>1526.1266418598734</v>
      </c>
      <c r="L11" s="43">
        <f t="shared" ref="L11:L20" si="3">J11+I11</f>
        <v>172291000</v>
      </c>
      <c r="M11" s="123">
        <f t="shared" si="0"/>
        <v>172291000</v>
      </c>
      <c r="N11" s="123">
        <f t="shared" si="1"/>
        <v>0</v>
      </c>
    </row>
    <row r="12" spans="1:14" x14ac:dyDescent="0.15">
      <c r="A12" s="40">
        <f t="shared" si="2"/>
        <v>4</v>
      </c>
      <c r="B12" s="37" t="s">
        <v>31</v>
      </c>
      <c r="C12" s="42">
        <v>16564</v>
      </c>
      <c r="D12" s="42">
        <v>14507</v>
      </c>
      <c r="E12" s="2">
        <v>15850</v>
      </c>
      <c r="F12" s="2">
        <v>14137</v>
      </c>
      <c r="G12" s="2">
        <v>31071</v>
      </c>
      <c r="H12" s="2">
        <v>29987</v>
      </c>
      <c r="I12" s="2">
        <v>123651000</v>
      </c>
      <c r="J12" s="2">
        <v>48685000</v>
      </c>
      <c r="K12" s="2">
        <v>1623.536865975256</v>
      </c>
      <c r="L12" s="43">
        <f t="shared" si="3"/>
        <v>172336000</v>
      </c>
      <c r="M12" s="123">
        <f t="shared" si="0"/>
        <v>172336000</v>
      </c>
      <c r="N12" s="123">
        <f t="shared" si="1"/>
        <v>0</v>
      </c>
    </row>
    <row r="13" spans="1:14" x14ac:dyDescent="0.15">
      <c r="A13" s="40">
        <f t="shared" si="2"/>
        <v>5</v>
      </c>
      <c r="B13" s="37" t="s">
        <v>9</v>
      </c>
      <c r="C13" s="42">
        <v>16564</v>
      </c>
      <c r="D13" s="42">
        <v>18315</v>
      </c>
      <c r="E13" s="2">
        <v>15048</v>
      </c>
      <c r="F13" s="2">
        <v>14153</v>
      </c>
      <c r="G13" s="2">
        <v>34879</v>
      </c>
      <c r="H13" s="2">
        <v>29201</v>
      </c>
      <c r="I13" s="2">
        <v>141033000</v>
      </c>
      <c r="J13" s="2">
        <v>50484000</v>
      </c>
      <c r="K13" s="2">
        <v>1728.8449025718298</v>
      </c>
      <c r="L13" s="43">
        <f t="shared" si="3"/>
        <v>191517000</v>
      </c>
      <c r="M13" s="123">
        <f t="shared" si="0"/>
        <v>191517000</v>
      </c>
      <c r="N13" s="123">
        <f t="shared" si="1"/>
        <v>0</v>
      </c>
    </row>
    <row r="14" spans="1:14" x14ac:dyDescent="0.15">
      <c r="A14" s="40">
        <f t="shared" si="2"/>
        <v>6</v>
      </c>
      <c r="B14" s="37" t="s">
        <v>32</v>
      </c>
      <c r="C14" s="2">
        <v>14428</v>
      </c>
      <c r="D14" s="2">
        <v>17634</v>
      </c>
      <c r="E14" s="2">
        <v>15147</v>
      </c>
      <c r="F14" s="2">
        <v>14309</v>
      </c>
      <c r="G14" s="2">
        <v>32062</v>
      </c>
      <c r="H14" s="2">
        <v>29456</v>
      </c>
      <c r="I14" s="2">
        <v>137314000</v>
      </c>
      <c r="J14" s="2">
        <v>49993000</v>
      </c>
      <c r="K14" s="2">
        <v>1697.2093970668116</v>
      </c>
      <c r="L14" s="43">
        <f t="shared" si="3"/>
        <v>187307000</v>
      </c>
      <c r="M14" s="123">
        <f t="shared" si="0"/>
        <v>187307000</v>
      </c>
      <c r="N14" s="123">
        <f t="shared" si="1"/>
        <v>0</v>
      </c>
    </row>
    <row r="15" spans="1:14" x14ac:dyDescent="0.15">
      <c r="A15" s="40">
        <f t="shared" si="2"/>
        <v>7</v>
      </c>
      <c r="B15" s="41" t="s">
        <v>33</v>
      </c>
      <c r="C15" s="2">
        <v>17964</v>
      </c>
      <c r="D15" s="2">
        <v>15449</v>
      </c>
      <c r="E15" s="2">
        <v>15267</v>
      </c>
      <c r="F15" s="2">
        <v>16242</v>
      </c>
      <c r="G15" s="2">
        <v>33413</v>
      </c>
      <c r="H15" s="2">
        <v>31509</v>
      </c>
      <c r="I15" s="2">
        <v>143781000</v>
      </c>
      <c r="J15" s="2">
        <v>47244000</v>
      </c>
      <c r="K15" s="2">
        <v>1499.3811292011806</v>
      </c>
      <c r="L15" s="43">
        <f t="shared" si="3"/>
        <v>191025000</v>
      </c>
      <c r="M15" s="123">
        <f t="shared" si="0"/>
        <v>191025000</v>
      </c>
      <c r="N15" s="123">
        <f t="shared" si="1"/>
        <v>0</v>
      </c>
    </row>
    <row r="16" spans="1:14" x14ac:dyDescent="0.15">
      <c r="A16" s="40">
        <f t="shared" si="2"/>
        <v>8</v>
      </c>
      <c r="B16" s="41" t="s">
        <v>34</v>
      </c>
      <c r="C16" s="2">
        <v>15495</v>
      </c>
      <c r="D16" s="2">
        <v>14170</v>
      </c>
      <c r="E16" s="2">
        <v>12604</v>
      </c>
      <c r="F16" s="2">
        <v>14183</v>
      </c>
      <c r="G16" s="2">
        <v>29665</v>
      </c>
      <c r="H16" s="2">
        <v>26787</v>
      </c>
      <c r="I16" s="2">
        <v>121007000</v>
      </c>
      <c r="J16" s="2">
        <v>36557000</v>
      </c>
      <c r="K16" s="2">
        <v>1364.7291596670027</v>
      </c>
      <c r="L16" s="43">
        <f t="shared" si="3"/>
        <v>157564000</v>
      </c>
      <c r="M16" s="123">
        <f t="shared" si="0"/>
        <v>157564000</v>
      </c>
      <c r="N16" s="123">
        <f t="shared" si="1"/>
        <v>0</v>
      </c>
    </row>
    <row r="17" spans="1:14" x14ac:dyDescent="0.15">
      <c r="A17" s="40">
        <f t="shared" si="2"/>
        <v>9</v>
      </c>
      <c r="B17" s="37" t="s">
        <v>10</v>
      </c>
      <c r="C17" s="2">
        <v>18369</v>
      </c>
      <c r="D17" s="2">
        <v>14849</v>
      </c>
      <c r="E17" s="2">
        <v>14852</v>
      </c>
      <c r="F17" s="2">
        <v>15770</v>
      </c>
      <c r="G17" s="2">
        <v>33218</v>
      </c>
      <c r="H17" s="2">
        <v>30622</v>
      </c>
      <c r="I17" s="2">
        <v>140326500</v>
      </c>
      <c r="J17" s="2">
        <v>47036000</v>
      </c>
      <c r="K17" s="2">
        <v>1536.0198550062046</v>
      </c>
      <c r="L17" s="43">
        <f t="shared" si="3"/>
        <v>187362500</v>
      </c>
      <c r="M17" s="123">
        <f t="shared" si="0"/>
        <v>187362500</v>
      </c>
      <c r="N17" s="123">
        <f t="shared" si="1"/>
        <v>0</v>
      </c>
    </row>
    <row r="18" spans="1:14" x14ac:dyDescent="0.15">
      <c r="A18" s="40">
        <f t="shared" si="2"/>
        <v>10</v>
      </c>
      <c r="B18" s="37" t="s">
        <v>35</v>
      </c>
      <c r="C18" s="2">
        <v>20045</v>
      </c>
      <c r="D18" s="2">
        <v>16723</v>
      </c>
      <c r="E18" s="2">
        <v>16118</v>
      </c>
      <c r="F18" s="2">
        <v>17366</v>
      </c>
      <c r="G18" s="2">
        <v>36768</v>
      </c>
      <c r="H18" s="2">
        <v>33484</v>
      </c>
      <c r="I18" s="2">
        <v>154970000</v>
      </c>
      <c r="J18" s="2">
        <v>48804000</v>
      </c>
      <c r="K18" s="2">
        <v>1457.5319555608648</v>
      </c>
      <c r="L18" s="43">
        <f t="shared" si="3"/>
        <v>203774000</v>
      </c>
      <c r="M18" s="123">
        <f t="shared" si="0"/>
        <v>203774000</v>
      </c>
      <c r="N18" s="123">
        <f t="shared" si="1"/>
        <v>0</v>
      </c>
    </row>
    <row r="19" spans="1:14" x14ac:dyDescent="0.15">
      <c r="A19" s="40">
        <f t="shared" si="2"/>
        <v>11</v>
      </c>
      <c r="B19" s="37" t="s">
        <v>36</v>
      </c>
      <c r="C19" s="2">
        <v>17708</v>
      </c>
      <c r="D19" s="2">
        <v>15733</v>
      </c>
      <c r="E19" s="2">
        <v>14859</v>
      </c>
      <c r="F19" s="2">
        <v>16315</v>
      </c>
      <c r="G19" s="2">
        <v>33441</v>
      </c>
      <c r="H19" s="2">
        <v>31174</v>
      </c>
      <c r="I19" s="2">
        <v>142233000</v>
      </c>
      <c r="J19" s="2">
        <v>46995000</v>
      </c>
      <c r="K19" s="2">
        <v>1507.5062552126772</v>
      </c>
      <c r="L19" s="43">
        <f t="shared" si="3"/>
        <v>189228000</v>
      </c>
      <c r="M19" s="123">
        <f t="shared" si="0"/>
        <v>189228000</v>
      </c>
      <c r="N19" s="123">
        <f t="shared" si="1"/>
        <v>0</v>
      </c>
    </row>
    <row r="20" spans="1:14" x14ac:dyDescent="0.15">
      <c r="A20" s="44">
        <f t="shared" si="2"/>
        <v>12</v>
      </c>
      <c r="B20" s="37" t="s">
        <v>37</v>
      </c>
      <c r="C20" s="45">
        <v>16634</v>
      </c>
      <c r="D20" s="45">
        <v>13319</v>
      </c>
      <c r="E20" s="42">
        <v>12039</v>
      </c>
      <c r="F20" s="42">
        <v>14632</v>
      </c>
      <c r="G20" s="45">
        <v>29953</v>
      </c>
      <c r="H20" s="45">
        <v>26671</v>
      </c>
      <c r="I20" s="2">
        <v>183885000</v>
      </c>
      <c r="J20" s="2">
        <v>64812000</v>
      </c>
      <c r="K20" s="2">
        <v>2430.055116043643</v>
      </c>
      <c r="L20" s="43">
        <f t="shared" si="3"/>
        <v>248697000</v>
      </c>
      <c r="M20" s="123">
        <f t="shared" si="0"/>
        <v>248697000</v>
      </c>
      <c r="N20" s="123">
        <f t="shared" si="1"/>
        <v>0</v>
      </c>
    </row>
    <row r="21" spans="1:14" ht="13" thickBot="1" x14ac:dyDescent="0.2">
      <c r="A21" s="46"/>
      <c r="B21" s="47" t="s">
        <v>38</v>
      </c>
      <c r="C21" s="3"/>
      <c r="D21" s="3"/>
      <c r="E21" s="3"/>
      <c r="F21" s="3"/>
      <c r="G21" s="3"/>
      <c r="H21" s="3"/>
      <c r="I21" s="3"/>
      <c r="J21" s="3"/>
      <c r="K21" s="3"/>
      <c r="L21" s="48"/>
    </row>
    <row r="22" spans="1:14" ht="13" thickTop="1" x14ac:dyDescent="0.15">
      <c r="A22" s="49" t="s">
        <v>39</v>
      </c>
      <c r="B22" s="50"/>
      <c r="C22" s="4">
        <f t="shared" ref="C22:J22" si="4">SUM(C9:C20)</f>
        <v>203463</v>
      </c>
      <c r="D22" s="4">
        <f t="shared" si="4"/>
        <v>184082</v>
      </c>
      <c r="E22" s="4">
        <f t="shared" si="4"/>
        <v>178995</v>
      </c>
      <c r="F22" s="4">
        <f t="shared" si="4"/>
        <v>181646</v>
      </c>
      <c r="G22" s="4">
        <f t="shared" si="4"/>
        <v>387545</v>
      </c>
      <c r="H22" s="4">
        <f t="shared" si="4"/>
        <v>360641</v>
      </c>
      <c r="I22" s="4">
        <f t="shared" si="4"/>
        <v>1647933500</v>
      </c>
      <c r="J22" s="4">
        <f t="shared" si="4"/>
        <v>579649000</v>
      </c>
      <c r="K22" s="4">
        <f>J22/H22</f>
        <v>1607.274269980396</v>
      </c>
      <c r="L22" s="51">
        <f>SUM(L9:L20)</f>
        <v>2227582500</v>
      </c>
      <c r="M22" s="123">
        <f>SUM(M9:M21)</f>
        <v>2227582500</v>
      </c>
    </row>
    <row r="23" spans="1:14" x14ac:dyDescent="0.15">
      <c r="J23" s="52" t="s">
        <v>40</v>
      </c>
      <c r="K23" s="52"/>
      <c r="L23" s="53">
        <f>L22*0.2</f>
        <v>445516500</v>
      </c>
    </row>
    <row r="24" spans="1:14" x14ac:dyDescent="0.15">
      <c r="J24" s="34" t="s">
        <v>41</v>
      </c>
      <c r="K24" s="34"/>
      <c r="L24" s="54">
        <f>L22-L23</f>
        <v>1782066000</v>
      </c>
    </row>
    <row r="25" spans="1:14" x14ac:dyDescent="0.15">
      <c r="J25" s="34" t="s">
        <v>78</v>
      </c>
      <c r="K25" s="34"/>
      <c r="L25" s="60">
        <f>L24*0.75</f>
        <v>1336549500</v>
      </c>
    </row>
    <row r="26" spans="1:14" x14ac:dyDescent="0.15">
      <c r="B26" s="31" t="s">
        <v>66</v>
      </c>
      <c r="J26" s="34" t="s">
        <v>58</v>
      </c>
      <c r="K26" s="34"/>
      <c r="L26" s="61">
        <f>L24*0.25</f>
        <v>445516500</v>
      </c>
    </row>
    <row r="27" spans="1:14" x14ac:dyDescent="0.15">
      <c r="B27" s="80" t="s">
        <v>59</v>
      </c>
      <c r="C27" s="80"/>
    </row>
    <row r="28" spans="1:14" x14ac:dyDescent="0.15">
      <c r="B28" s="80" t="s">
        <v>1</v>
      </c>
      <c r="C28" s="80" t="s">
        <v>60</v>
      </c>
    </row>
    <row r="29" spans="1:14" x14ac:dyDescent="0.15">
      <c r="B29" s="80" t="s">
        <v>61</v>
      </c>
      <c r="C29" s="80" t="s">
        <v>62</v>
      </c>
      <c r="I29" s="55"/>
    </row>
    <row r="30" spans="1:14" x14ac:dyDescent="0.15">
      <c r="I30" s="55"/>
    </row>
    <row r="31" spans="1:14" ht="13" x14ac:dyDescent="0.15">
      <c r="G31" s="207"/>
      <c r="H31" s="207"/>
      <c r="I31" s="55"/>
    </row>
    <row r="32" spans="1:14" ht="13" x14ac:dyDescent="0.15">
      <c r="H32" s="56"/>
      <c r="I32" s="55"/>
    </row>
    <row r="33" spans="9:11" x14ac:dyDescent="0.15">
      <c r="I33" s="55"/>
    </row>
    <row r="34" spans="9:11" x14ac:dyDescent="0.15">
      <c r="I34" s="55"/>
      <c r="K34" s="31" t="s">
        <v>25</v>
      </c>
    </row>
    <row r="35" spans="9:11" x14ac:dyDescent="0.15">
      <c r="I35" s="55"/>
    </row>
    <row r="36" spans="9:11" x14ac:dyDescent="0.15">
      <c r="I36" s="55"/>
      <c r="K36" s="31" t="e">
        <f t="shared" ref="K36:K63" si="5">J36/H36</f>
        <v>#DIV/0!</v>
      </c>
    </row>
    <row r="37" spans="9:11" x14ac:dyDescent="0.15">
      <c r="I37" s="55"/>
      <c r="K37" s="31" t="e">
        <f t="shared" si="5"/>
        <v>#DIV/0!</v>
      </c>
    </row>
    <row r="38" spans="9:11" x14ac:dyDescent="0.15">
      <c r="I38" s="55"/>
      <c r="K38" s="31" t="e">
        <f t="shared" si="5"/>
        <v>#DIV/0!</v>
      </c>
    </row>
    <row r="39" spans="9:11" x14ac:dyDescent="0.15">
      <c r="K39" s="31" t="e">
        <f t="shared" si="5"/>
        <v>#DIV/0!</v>
      </c>
    </row>
    <row r="40" spans="9:11" x14ac:dyDescent="0.15">
      <c r="K40" s="31" t="e">
        <f t="shared" si="5"/>
        <v>#DIV/0!</v>
      </c>
    </row>
    <row r="41" spans="9:11" x14ac:dyDescent="0.15">
      <c r="K41" s="31" t="e">
        <f t="shared" si="5"/>
        <v>#DIV/0!</v>
      </c>
    </row>
    <row r="42" spans="9:11" x14ac:dyDescent="0.15">
      <c r="K42" s="31" t="e">
        <f t="shared" si="5"/>
        <v>#DIV/0!</v>
      </c>
    </row>
    <row r="43" spans="9:11" x14ac:dyDescent="0.15">
      <c r="K43" s="31" t="e">
        <f t="shared" si="5"/>
        <v>#DIV/0!</v>
      </c>
    </row>
    <row r="44" spans="9:11" x14ac:dyDescent="0.15">
      <c r="K44" s="31" t="e">
        <f t="shared" si="5"/>
        <v>#DIV/0!</v>
      </c>
    </row>
    <row r="45" spans="9:11" x14ac:dyDescent="0.15">
      <c r="K45" s="31" t="e">
        <f t="shared" si="5"/>
        <v>#DIV/0!</v>
      </c>
    </row>
    <row r="46" spans="9:11" x14ac:dyDescent="0.15">
      <c r="K46" s="31" t="e">
        <f t="shared" si="5"/>
        <v>#DIV/0!</v>
      </c>
    </row>
    <row r="47" spans="9:11" x14ac:dyDescent="0.15">
      <c r="K47" s="31" t="e">
        <f t="shared" si="5"/>
        <v>#DIV/0!</v>
      </c>
    </row>
    <row r="48" spans="9:11" x14ac:dyDescent="0.15">
      <c r="K48" s="31" t="e">
        <f t="shared" si="5"/>
        <v>#DIV/0!</v>
      </c>
    </row>
    <row r="49" spans="11:11" x14ac:dyDescent="0.15">
      <c r="K49" s="31" t="e">
        <f t="shared" si="5"/>
        <v>#DIV/0!</v>
      </c>
    </row>
    <row r="50" spans="11:11" x14ac:dyDescent="0.15">
      <c r="K50" s="31" t="e">
        <f t="shared" si="5"/>
        <v>#DIV/0!</v>
      </c>
    </row>
    <row r="51" spans="11:11" x14ac:dyDescent="0.15">
      <c r="K51" s="31" t="e">
        <f t="shared" si="5"/>
        <v>#DIV/0!</v>
      </c>
    </row>
    <row r="52" spans="11:11" x14ac:dyDescent="0.15">
      <c r="K52" s="31" t="e">
        <f t="shared" si="5"/>
        <v>#DIV/0!</v>
      </c>
    </row>
    <row r="53" spans="11:11" x14ac:dyDescent="0.15">
      <c r="K53" s="31" t="e">
        <f t="shared" si="5"/>
        <v>#DIV/0!</v>
      </c>
    </row>
    <row r="54" spans="11:11" x14ac:dyDescent="0.15">
      <c r="K54" s="31" t="e">
        <f t="shared" si="5"/>
        <v>#DIV/0!</v>
      </c>
    </row>
    <row r="55" spans="11:11" x14ac:dyDescent="0.15">
      <c r="K55" s="31" t="e">
        <f t="shared" si="5"/>
        <v>#DIV/0!</v>
      </c>
    </row>
    <row r="56" spans="11:11" x14ac:dyDescent="0.15">
      <c r="K56" s="31" t="e">
        <f t="shared" si="5"/>
        <v>#DIV/0!</v>
      </c>
    </row>
    <row r="57" spans="11:11" x14ac:dyDescent="0.15">
      <c r="K57" s="31" t="e">
        <f t="shared" si="5"/>
        <v>#DIV/0!</v>
      </c>
    </row>
    <row r="58" spans="11:11" x14ac:dyDescent="0.15">
      <c r="K58" s="31" t="e">
        <f t="shared" si="5"/>
        <v>#DIV/0!</v>
      </c>
    </row>
    <row r="59" spans="11:11" x14ac:dyDescent="0.15">
      <c r="K59" s="31" t="e">
        <f t="shared" si="5"/>
        <v>#DIV/0!</v>
      </c>
    </row>
    <row r="60" spans="11:11" x14ac:dyDescent="0.15">
      <c r="K60" s="31" t="e">
        <f t="shared" si="5"/>
        <v>#DIV/0!</v>
      </c>
    </row>
    <row r="61" spans="11:11" x14ac:dyDescent="0.15">
      <c r="K61" s="31" t="e">
        <f t="shared" si="5"/>
        <v>#DIV/0!</v>
      </c>
    </row>
    <row r="62" spans="11:11" x14ac:dyDescent="0.15">
      <c r="K62" s="31" t="e">
        <f t="shared" si="5"/>
        <v>#DIV/0!</v>
      </c>
    </row>
    <row r="63" spans="11:11" x14ac:dyDescent="0.15">
      <c r="K63" s="31" t="e">
        <f t="shared" si="5"/>
        <v>#DIV/0!</v>
      </c>
    </row>
    <row r="67" spans="11:11" x14ac:dyDescent="0.15">
      <c r="K67" s="31" t="e">
        <f>J67/H67</f>
        <v>#DIV/0!</v>
      </c>
    </row>
  </sheetData>
  <mergeCells count="13">
    <mergeCell ref="I6:J6"/>
    <mergeCell ref="L6:L8"/>
    <mergeCell ref="C7:D7"/>
    <mergeCell ref="E7:F7"/>
    <mergeCell ref="G7:G8"/>
    <mergeCell ref="H7:H8"/>
    <mergeCell ref="I7:I8"/>
    <mergeCell ref="J7:J8"/>
    <mergeCell ref="A6:B8"/>
    <mergeCell ref="C6:F6"/>
    <mergeCell ref="G6:H6"/>
    <mergeCell ref="C3:F3"/>
    <mergeCell ref="G31:H3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topLeftCell="A8" zoomScaleNormal="100" workbookViewId="0">
      <selection activeCell="L24" sqref="L24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6" width="8.6640625" style="31" customWidth="1"/>
    <col min="7" max="7" width="8.5" style="31" customWidth="1"/>
    <col min="8" max="8" width="8.6640625" style="31" customWidth="1"/>
    <col min="9" max="9" width="12.83203125" style="31" customWidth="1"/>
    <col min="10" max="10" width="14.33203125" style="31" customWidth="1"/>
    <col min="11" max="11" width="13.5" style="31" customWidth="1"/>
    <col min="12" max="16384" width="9.1640625" style="31"/>
  </cols>
  <sheetData>
    <row r="1" spans="1:11" x14ac:dyDescent="0.15">
      <c r="A1" s="31" t="s">
        <v>65</v>
      </c>
    </row>
    <row r="2" spans="1:11" x14ac:dyDescent="0.15">
      <c r="A2" s="31" t="s">
        <v>20</v>
      </c>
    </row>
    <row r="3" spans="1:11" x14ac:dyDescent="0.15">
      <c r="A3" s="31" t="s">
        <v>21</v>
      </c>
      <c r="C3" s="182" t="s">
        <v>42</v>
      </c>
      <c r="D3" s="182"/>
      <c r="E3" s="182"/>
      <c r="F3" s="182"/>
    </row>
    <row r="4" spans="1:11" x14ac:dyDescent="0.15">
      <c r="A4" s="31" t="s">
        <v>22</v>
      </c>
    </row>
    <row r="6" spans="1:11" x14ac:dyDescent="0.15">
      <c r="A6" s="200" t="s">
        <v>3</v>
      </c>
      <c r="B6" s="200"/>
      <c r="C6" s="203" t="s">
        <v>23</v>
      </c>
      <c r="D6" s="204"/>
      <c r="E6" s="204"/>
      <c r="F6" s="205"/>
      <c r="G6" s="206" t="s">
        <v>24</v>
      </c>
      <c r="H6" s="206"/>
      <c r="I6" s="206" t="s">
        <v>0</v>
      </c>
      <c r="J6" s="206"/>
      <c r="K6" s="200" t="s">
        <v>6</v>
      </c>
    </row>
    <row r="7" spans="1:11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209" t="s">
        <v>1</v>
      </c>
      <c r="J7" s="209" t="s">
        <v>2</v>
      </c>
      <c r="K7" s="201"/>
    </row>
    <row r="8" spans="1:11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202"/>
      <c r="J8" s="202"/>
      <c r="K8" s="202"/>
    </row>
    <row r="9" spans="1:11" ht="13" thickTop="1" x14ac:dyDescent="0.15">
      <c r="A9" s="36">
        <v>1</v>
      </c>
      <c r="B9" s="37" t="s">
        <v>7</v>
      </c>
      <c r="C9" s="57">
        <v>16353</v>
      </c>
      <c r="D9" s="57">
        <v>18383</v>
      </c>
      <c r="E9" s="1">
        <v>17008</v>
      </c>
      <c r="F9" s="1">
        <v>12674</v>
      </c>
      <c r="G9" s="1">
        <f>C9+D9</f>
        <v>34736</v>
      </c>
      <c r="H9" s="1">
        <f>E9+F9</f>
        <v>29682</v>
      </c>
      <c r="I9" s="59">
        <v>207338000</v>
      </c>
      <c r="J9" s="1">
        <v>68836000</v>
      </c>
      <c r="K9" s="39">
        <f t="shared" ref="K9:K20" si="0">SUM(I9:J9)</f>
        <v>276174000</v>
      </c>
    </row>
    <row r="10" spans="1:11" x14ac:dyDescent="0.15">
      <c r="A10" s="40">
        <f>A9+1</f>
        <v>2</v>
      </c>
      <c r="B10" s="41" t="s">
        <v>8</v>
      </c>
      <c r="C10" s="58">
        <v>16895</v>
      </c>
      <c r="D10" s="58">
        <v>19300</v>
      </c>
      <c r="E10" s="2">
        <v>16846</v>
      </c>
      <c r="F10" s="2">
        <v>13548</v>
      </c>
      <c r="G10" s="2">
        <f>C10+D10</f>
        <v>36195</v>
      </c>
      <c r="H10" s="2">
        <f>+F10+E10</f>
        <v>30394</v>
      </c>
      <c r="I10" s="59">
        <v>206541000</v>
      </c>
      <c r="J10" s="2">
        <v>65046000</v>
      </c>
      <c r="K10" s="43">
        <f t="shared" si="0"/>
        <v>271587000</v>
      </c>
    </row>
    <row r="11" spans="1:11" x14ac:dyDescent="0.15">
      <c r="A11" s="40">
        <f t="shared" ref="A11:A20" si="1">A10+1</f>
        <v>3</v>
      </c>
      <c r="B11" s="37" t="s">
        <v>30</v>
      </c>
      <c r="C11" s="58">
        <v>16238</v>
      </c>
      <c r="D11" s="58">
        <v>18764</v>
      </c>
      <c r="E11" s="2">
        <v>16444</v>
      </c>
      <c r="F11" s="2">
        <v>13651</v>
      </c>
      <c r="G11" s="2">
        <f t="shared" ref="G11:G20" si="2">C11+D11</f>
        <v>35002</v>
      </c>
      <c r="H11" s="2">
        <f t="shared" ref="H11:H20" si="3">+F11+E11</f>
        <v>30095</v>
      </c>
      <c r="I11" s="59">
        <v>200671000</v>
      </c>
      <c r="J11" s="2">
        <v>62816000</v>
      </c>
      <c r="K11" s="43">
        <f t="shared" si="0"/>
        <v>263487000</v>
      </c>
    </row>
    <row r="12" spans="1:11" x14ac:dyDescent="0.15">
      <c r="A12" s="40">
        <f t="shared" si="1"/>
        <v>4</v>
      </c>
      <c r="B12" s="37" t="s">
        <v>31</v>
      </c>
      <c r="C12" s="58">
        <v>18761</v>
      </c>
      <c r="D12" s="58">
        <v>21715</v>
      </c>
      <c r="E12" s="2">
        <v>18429</v>
      </c>
      <c r="F12" s="2">
        <v>14567</v>
      </c>
      <c r="G12" s="2">
        <f t="shared" si="2"/>
        <v>40476</v>
      </c>
      <c r="H12" s="2">
        <f t="shared" si="3"/>
        <v>32996</v>
      </c>
      <c r="I12" s="59">
        <v>232538000</v>
      </c>
      <c r="J12" s="2">
        <v>72803000</v>
      </c>
      <c r="K12" s="43">
        <f t="shared" si="0"/>
        <v>305341000</v>
      </c>
    </row>
    <row r="13" spans="1:11" x14ac:dyDescent="0.15">
      <c r="A13" s="40">
        <f t="shared" si="1"/>
        <v>5</v>
      </c>
      <c r="B13" s="37" t="s">
        <v>9</v>
      </c>
      <c r="C13" s="58">
        <v>18549</v>
      </c>
      <c r="D13" s="58">
        <v>21548</v>
      </c>
      <c r="E13" s="2">
        <v>18269</v>
      </c>
      <c r="F13" s="2">
        <v>14772</v>
      </c>
      <c r="G13" s="2">
        <f t="shared" si="2"/>
        <v>40097</v>
      </c>
      <c r="H13" s="2">
        <f t="shared" si="3"/>
        <v>33041</v>
      </c>
      <c r="I13" s="59">
        <v>232558000</v>
      </c>
      <c r="J13" s="2">
        <v>71445000</v>
      </c>
      <c r="K13" s="43">
        <f t="shared" si="0"/>
        <v>304003000</v>
      </c>
    </row>
    <row r="14" spans="1:11" x14ac:dyDescent="0.15">
      <c r="A14" s="40">
        <f t="shared" si="1"/>
        <v>6</v>
      </c>
      <c r="B14" s="37" t="s">
        <v>32</v>
      </c>
      <c r="C14" s="2">
        <v>16165</v>
      </c>
      <c r="D14" s="2">
        <v>19149</v>
      </c>
      <c r="E14" s="2">
        <v>16857</v>
      </c>
      <c r="F14" s="2">
        <v>12187</v>
      </c>
      <c r="G14" s="2">
        <f t="shared" si="2"/>
        <v>35314</v>
      </c>
      <c r="H14" s="2">
        <f t="shared" si="3"/>
        <v>29044</v>
      </c>
      <c r="I14" s="59">
        <v>209800000</v>
      </c>
      <c r="J14" s="2">
        <v>60942000</v>
      </c>
      <c r="K14" s="43">
        <f t="shared" si="0"/>
        <v>270742000</v>
      </c>
    </row>
    <row r="15" spans="1:11" x14ac:dyDescent="0.15">
      <c r="A15" s="40">
        <f t="shared" si="1"/>
        <v>7</v>
      </c>
      <c r="B15" s="41" t="s">
        <v>33</v>
      </c>
      <c r="C15" s="2">
        <v>19456</v>
      </c>
      <c r="D15" s="2">
        <v>22178</v>
      </c>
      <c r="E15" s="2">
        <v>19747</v>
      </c>
      <c r="F15" s="2">
        <v>13871</v>
      </c>
      <c r="G15" s="2">
        <f t="shared" si="2"/>
        <v>41634</v>
      </c>
      <c r="H15" s="2">
        <f t="shared" si="3"/>
        <v>33618</v>
      </c>
      <c r="I15" s="59">
        <v>236129000</v>
      </c>
      <c r="J15" s="2">
        <v>68898000</v>
      </c>
      <c r="K15" s="43">
        <f t="shared" si="0"/>
        <v>305027000</v>
      </c>
    </row>
    <row r="16" spans="1:11" x14ac:dyDescent="0.15">
      <c r="A16" s="40">
        <f t="shared" si="1"/>
        <v>8</v>
      </c>
      <c r="B16" s="41" t="s">
        <v>34</v>
      </c>
      <c r="C16" s="2">
        <v>14027</v>
      </c>
      <c r="D16" s="2">
        <v>16154</v>
      </c>
      <c r="E16" s="2">
        <v>15858</v>
      </c>
      <c r="F16" s="2">
        <v>9448</v>
      </c>
      <c r="G16" s="2">
        <f t="shared" si="2"/>
        <v>30181</v>
      </c>
      <c r="H16" s="2">
        <f t="shared" si="3"/>
        <v>25306</v>
      </c>
      <c r="I16" s="59">
        <v>185751000</v>
      </c>
      <c r="J16" s="2">
        <v>48205000</v>
      </c>
      <c r="K16" s="43">
        <f t="shared" si="0"/>
        <v>233956000</v>
      </c>
    </row>
    <row r="17" spans="1:12" x14ac:dyDescent="0.15">
      <c r="A17" s="40">
        <f t="shared" si="1"/>
        <v>9</v>
      </c>
      <c r="B17" s="37" t="s">
        <v>10</v>
      </c>
      <c r="C17" s="2">
        <v>17592</v>
      </c>
      <c r="D17" s="2">
        <v>21240</v>
      </c>
      <c r="E17" s="2">
        <v>18737</v>
      </c>
      <c r="F17" s="2">
        <v>12662</v>
      </c>
      <c r="G17" s="2">
        <f t="shared" si="2"/>
        <v>38832</v>
      </c>
      <c r="H17" s="2">
        <f t="shared" si="3"/>
        <v>31399</v>
      </c>
      <c r="I17" s="59">
        <v>232343000</v>
      </c>
      <c r="J17" s="2">
        <v>63551000</v>
      </c>
      <c r="K17" s="43">
        <f t="shared" si="0"/>
        <v>295894000</v>
      </c>
    </row>
    <row r="18" spans="1:12" x14ac:dyDescent="0.15">
      <c r="A18" s="40">
        <f t="shared" si="1"/>
        <v>10</v>
      </c>
      <c r="B18" s="37" t="s">
        <v>35</v>
      </c>
      <c r="C18" s="2">
        <v>17521</v>
      </c>
      <c r="D18" s="2">
        <v>20143</v>
      </c>
      <c r="E18" s="2">
        <v>18796</v>
      </c>
      <c r="F18" s="2">
        <v>12530</v>
      </c>
      <c r="G18" s="2">
        <f t="shared" si="2"/>
        <v>37664</v>
      </c>
      <c r="H18" s="2">
        <f t="shared" si="3"/>
        <v>31326</v>
      </c>
      <c r="I18" s="59">
        <v>220678000</v>
      </c>
      <c r="J18" s="2">
        <v>63887000</v>
      </c>
      <c r="K18" s="43">
        <f t="shared" si="0"/>
        <v>284565000</v>
      </c>
    </row>
    <row r="19" spans="1:12" x14ac:dyDescent="0.15">
      <c r="A19" s="40">
        <f t="shared" si="1"/>
        <v>11</v>
      </c>
      <c r="B19" s="37" t="s">
        <v>36</v>
      </c>
      <c r="C19" s="2">
        <v>16073</v>
      </c>
      <c r="D19" s="2">
        <v>19761</v>
      </c>
      <c r="E19" s="2">
        <v>17353</v>
      </c>
      <c r="F19" s="2">
        <v>12242</v>
      </c>
      <c r="G19" s="2">
        <f t="shared" si="2"/>
        <v>35834</v>
      </c>
      <c r="H19" s="2">
        <f t="shared" si="3"/>
        <v>29595</v>
      </c>
      <c r="I19" s="59">
        <v>218956000</v>
      </c>
      <c r="J19" s="2">
        <v>68301000</v>
      </c>
      <c r="K19" s="43">
        <f t="shared" si="0"/>
        <v>287257000</v>
      </c>
    </row>
    <row r="20" spans="1:12" x14ac:dyDescent="0.15">
      <c r="A20" s="44">
        <f t="shared" si="1"/>
        <v>12</v>
      </c>
      <c r="B20" s="37" t="s">
        <v>37</v>
      </c>
      <c r="C20" s="45">
        <v>15749</v>
      </c>
      <c r="D20" s="45">
        <v>19407</v>
      </c>
      <c r="E20" s="58">
        <v>16845</v>
      </c>
      <c r="F20" s="58">
        <v>12651</v>
      </c>
      <c r="G20" s="2">
        <f t="shared" si="2"/>
        <v>35156</v>
      </c>
      <c r="H20" s="2">
        <f t="shared" si="3"/>
        <v>29496</v>
      </c>
      <c r="I20" s="59">
        <v>222722000</v>
      </c>
      <c r="J20" s="2">
        <v>72631000</v>
      </c>
      <c r="K20" s="43">
        <f t="shared" si="0"/>
        <v>295353000</v>
      </c>
    </row>
    <row r="21" spans="1:12" ht="13" thickBot="1" x14ac:dyDescent="0.2">
      <c r="A21" s="46"/>
      <c r="B21" s="47" t="s">
        <v>38</v>
      </c>
      <c r="C21" s="3"/>
      <c r="D21" s="3"/>
      <c r="E21" s="3"/>
      <c r="F21" s="3"/>
      <c r="G21" s="3"/>
      <c r="H21" s="3"/>
      <c r="I21" s="3"/>
      <c r="J21" s="3"/>
      <c r="K21" s="48"/>
    </row>
    <row r="22" spans="1:12" ht="14" thickTop="1" thickBot="1" x14ac:dyDescent="0.2">
      <c r="A22" s="49" t="s">
        <v>74</v>
      </c>
      <c r="B22" s="50"/>
      <c r="C22" s="4">
        <f>SUM(C9:C20)</f>
        <v>203379</v>
      </c>
      <c r="D22" s="4">
        <f t="shared" ref="D22:J22" si="4">SUM(D9:D20)</f>
        <v>237742</v>
      </c>
      <c r="E22" s="4">
        <f t="shared" si="4"/>
        <v>211189</v>
      </c>
      <c r="F22" s="4">
        <f t="shared" si="4"/>
        <v>154803</v>
      </c>
      <c r="G22" s="4">
        <f t="shared" si="4"/>
        <v>441121</v>
      </c>
      <c r="H22" s="4">
        <f t="shared" si="4"/>
        <v>365992</v>
      </c>
      <c r="I22" s="4">
        <f t="shared" si="4"/>
        <v>2606025000</v>
      </c>
      <c r="J22" s="4">
        <f t="shared" si="4"/>
        <v>787361000</v>
      </c>
      <c r="K22" s="51">
        <f>SUM(K9:K20)</f>
        <v>3393386000</v>
      </c>
    </row>
    <row r="23" spans="1:12" ht="13" thickTop="1" x14ac:dyDescent="0.15">
      <c r="A23" s="49" t="s">
        <v>77</v>
      </c>
      <c r="B23" s="50"/>
      <c r="C23" s="4">
        <v>203463</v>
      </c>
      <c r="D23" s="4">
        <v>184082</v>
      </c>
      <c r="E23" s="4">
        <v>178995</v>
      </c>
      <c r="F23" s="4">
        <v>181646</v>
      </c>
      <c r="G23" s="4">
        <v>387545</v>
      </c>
      <c r="H23" s="4">
        <v>360641</v>
      </c>
      <c r="I23" s="4">
        <v>1647933500</v>
      </c>
      <c r="J23" s="4">
        <v>579649000</v>
      </c>
      <c r="K23" s="4">
        <f>SUM(I23:J23)</f>
        <v>2227582500</v>
      </c>
      <c r="L23" s="122">
        <f>K22/K23</f>
        <v>1.5233491913318586</v>
      </c>
    </row>
    <row r="25" spans="1:12" x14ac:dyDescent="0.15">
      <c r="B25" s="31" t="s">
        <v>66</v>
      </c>
    </row>
    <row r="26" spans="1:12" x14ac:dyDescent="0.15">
      <c r="B26" s="80" t="s">
        <v>59</v>
      </c>
      <c r="C26" s="80"/>
      <c r="I26" s="55"/>
    </row>
    <row r="27" spans="1:12" x14ac:dyDescent="0.15">
      <c r="B27" s="80" t="s">
        <v>1</v>
      </c>
      <c r="C27" s="80" t="s">
        <v>63</v>
      </c>
      <c r="I27" s="55"/>
    </row>
    <row r="28" spans="1:12" ht="13" x14ac:dyDescent="0.15">
      <c r="B28" s="80" t="s">
        <v>61</v>
      </c>
      <c r="C28" s="80" t="s">
        <v>60</v>
      </c>
      <c r="G28" s="207"/>
      <c r="H28" s="207"/>
      <c r="I28" s="55"/>
    </row>
    <row r="29" spans="1:12" ht="13" x14ac:dyDescent="0.15">
      <c r="H29" s="56"/>
      <c r="I29" s="55"/>
    </row>
    <row r="30" spans="1:12" x14ac:dyDescent="0.15">
      <c r="I30" s="55"/>
    </row>
    <row r="31" spans="1:12" x14ac:dyDescent="0.15">
      <c r="I31" s="55"/>
    </row>
    <row r="32" spans="1:12" x14ac:dyDescent="0.15">
      <c r="I32" s="55"/>
    </row>
    <row r="33" spans="9:9" x14ac:dyDescent="0.15">
      <c r="I33" s="55"/>
    </row>
    <row r="34" spans="9:9" x14ac:dyDescent="0.15">
      <c r="I34" s="55"/>
    </row>
    <row r="35" spans="9:9" x14ac:dyDescent="0.15">
      <c r="I35" s="55"/>
    </row>
  </sheetData>
  <mergeCells count="13">
    <mergeCell ref="G28:H28"/>
    <mergeCell ref="C3:F3"/>
    <mergeCell ref="A6:B8"/>
    <mergeCell ref="C6:F6"/>
    <mergeCell ref="G6:H6"/>
    <mergeCell ref="K6:K8"/>
    <mergeCell ref="C7:D7"/>
    <mergeCell ref="E7:F7"/>
    <mergeCell ref="G7:G8"/>
    <mergeCell ref="H7:H8"/>
    <mergeCell ref="I7:I8"/>
    <mergeCell ref="J7:J8"/>
    <mergeCell ref="I6:J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selection activeCell="I22" sqref="I22:J22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1" x14ac:dyDescent="0.15">
      <c r="A1" s="31" t="s">
        <v>65</v>
      </c>
    </row>
    <row r="2" spans="1:11" x14ac:dyDescent="0.15">
      <c r="A2" s="31" t="s">
        <v>20</v>
      </c>
    </row>
    <row r="3" spans="1:11" x14ac:dyDescent="0.15">
      <c r="A3" s="31" t="s">
        <v>21</v>
      </c>
      <c r="C3" s="181" t="s">
        <v>67</v>
      </c>
      <c r="D3" s="182"/>
      <c r="E3" s="182"/>
      <c r="F3" s="182"/>
      <c r="G3" s="82"/>
      <c r="H3" s="82"/>
    </row>
    <row r="4" spans="1:11" x14ac:dyDescent="0.15">
      <c r="A4" s="31" t="s">
        <v>22</v>
      </c>
    </row>
    <row r="5" spans="1:11" x14ac:dyDescent="0.15">
      <c r="A5" s="31" t="s">
        <v>68</v>
      </c>
    </row>
    <row r="6" spans="1:11" x14ac:dyDescent="0.15">
      <c r="A6" s="200" t="s">
        <v>3</v>
      </c>
      <c r="B6" s="200"/>
      <c r="C6" s="203" t="s">
        <v>80</v>
      </c>
      <c r="D6" s="204"/>
      <c r="E6" s="204"/>
      <c r="F6" s="205"/>
      <c r="G6" s="206" t="s">
        <v>24</v>
      </c>
      <c r="H6" s="206"/>
      <c r="I6" s="203" t="s">
        <v>73</v>
      </c>
      <c r="J6" s="204"/>
      <c r="K6" s="200" t="s">
        <v>6</v>
      </c>
    </row>
    <row r="7" spans="1:11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1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</row>
    <row r="9" spans="1:11" ht="13" thickTop="1" x14ac:dyDescent="0.15">
      <c r="A9" s="83">
        <v>1</v>
      </c>
      <c r="B9" s="84" t="s">
        <v>7</v>
      </c>
      <c r="C9" s="85">
        <v>15592</v>
      </c>
      <c r="D9" s="85">
        <v>19202</v>
      </c>
      <c r="E9" s="86">
        <v>15506</v>
      </c>
      <c r="F9" s="87">
        <v>11917</v>
      </c>
      <c r="G9" s="1">
        <f>C9+D9</f>
        <v>34794</v>
      </c>
      <c r="H9" s="1">
        <f>E9+F9</f>
        <v>27423</v>
      </c>
      <c r="I9" s="88">
        <v>285956000</v>
      </c>
      <c r="J9" s="88">
        <v>76417000</v>
      </c>
      <c r="K9" s="39">
        <f t="shared" ref="K9:K20" si="0">SUM(I9:J9)</f>
        <v>362373000</v>
      </c>
    </row>
    <row r="10" spans="1:11" x14ac:dyDescent="0.15">
      <c r="A10" s="40">
        <f>A9+1</f>
        <v>2</v>
      </c>
      <c r="B10" s="41" t="s">
        <v>8</v>
      </c>
      <c r="C10" s="90">
        <v>16200</v>
      </c>
      <c r="D10" s="90">
        <v>20214</v>
      </c>
      <c r="E10" s="91">
        <v>16670</v>
      </c>
      <c r="F10" s="92">
        <v>12886</v>
      </c>
      <c r="G10" s="2">
        <f>C10+D10</f>
        <v>36414</v>
      </c>
      <c r="H10" s="2">
        <f>+F10+E10</f>
        <v>29556</v>
      </c>
      <c r="I10" s="93">
        <v>287280000</v>
      </c>
      <c r="J10" s="88">
        <v>77276000</v>
      </c>
      <c r="K10" s="43">
        <f t="shared" si="0"/>
        <v>364556000</v>
      </c>
    </row>
    <row r="11" spans="1:11" x14ac:dyDescent="0.15">
      <c r="A11" s="40">
        <f t="shared" ref="A11:A20" si="1">A10+1</f>
        <v>3</v>
      </c>
      <c r="B11" s="37" t="s">
        <v>30</v>
      </c>
      <c r="C11" s="90">
        <v>16686</v>
      </c>
      <c r="D11" s="90">
        <v>21583</v>
      </c>
      <c r="E11" s="91">
        <v>17565</v>
      </c>
      <c r="F11" s="92">
        <v>12861</v>
      </c>
      <c r="G11" s="2">
        <f t="shared" ref="G11:G20" si="2">C11+D11</f>
        <v>38269</v>
      </c>
      <c r="H11" s="2">
        <f t="shared" ref="H11:H20" si="3">+F11+E11</f>
        <v>30426</v>
      </c>
      <c r="I11" s="93">
        <v>302173000</v>
      </c>
      <c r="J11" s="88">
        <v>91511000</v>
      </c>
      <c r="K11" s="43">
        <f t="shared" si="0"/>
        <v>393684000</v>
      </c>
    </row>
    <row r="12" spans="1:11" x14ac:dyDescent="0.15">
      <c r="A12" s="40">
        <f t="shared" si="1"/>
        <v>4</v>
      </c>
      <c r="B12" s="37" t="s">
        <v>31</v>
      </c>
      <c r="C12" s="90">
        <v>16760</v>
      </c>
      <c r="D12" s="90">
        <v>21094</v>
      </c>
      <c r="E12" s="91">
        <v>16690</v>
      </c>
      <c r="F12" s="92">
        <v>13829</v>
      </c>
      <c r="G12" s="2">
        <f t="shared" si="2"/>
        <v>37854</v>
      </c>
      <c r="H12" s="2">
        <f t="shared" si="3"/>
        <v>30519</v>
      </c>
      <c r="I12" s="88">
        <v>295249000</v>
      </c>
      <c r="J12" s="88">
        <v>95493000</v>
      </c>
      <c r="K12" s="43">
        <f t="shared" si="0"/>
        <v>390742000</v>
      </c>
    </row>
    <row r="13" spans="1:11" x14ac:dyDescent="0.15">
      <c r="A13" s="40">
        <f t="shared" si="1"/>
        <v>5</v>
      </c>
      <c r="B13" s="37" t="s">
        <v>9</v>
      </c>
      <c r="C13" s="90">
        <v>14732</v>
      </c>
      <c r="D13" s="90">
        <v>18577</v>
      </c>
      <c r="E13" s="91">
        <v>15406</v>
      </c>
      <c r="F13" s="92">
        <v>12422</v>
      </c>
      <c r="G13" s="2">
        <f t="shared" si="2"/>
        <v>33309</v>
      </c>
      <c r="H13" s="2">
        <f t="shared" si="3"/>
        <v>27828</v>
      </c>
      <c r="I13" s="93">
        <v>273017000</v>
      </c>
      <c r="J13" s="88">
        <v>84887000</v>
      </c>
      <c r="K13" s="43">
        <f t="shared" si="0"/>
        <v>357904000</v>
      </c>
    </row>
    <row r="14" spans="1:11" x14ac:dyDescent="0.15">
      <c r="A14" s="40">
        <f t="shared" si="1"/>
        <v>6</v>
      </c>
      <c r="B14" s="37" t="s">
        <v>32</v>
      </c>
      <c r="C14" s="91">
        <v>16650</v>
      </c>
      <c r="D14" s="91">
        <v>20759</v>
      </c>
      <c r="E14" s="91">
        <v>16975</v>
      </c>
      <c r="F14" s="92">
        <v>13884</v>
      </c>
      <c r="G14" s="2">
        <f t="shared" si="2"/>
        <v>37409</v>
      </c>
      <c r="H14" s="2">
        <f t="shared" si="3"/>
        <v>30859</v>
      </c>
      <c r="I14" s="88">
        <v>303173000</v>
      </c>
      <c r="J14" s="88">
        <v>98072000</v>
      </c>
      <c r="K14" s="43">
        <f t="shared" si="0"/>
        <v>401245000</v>
      </c>
    </row>
    <row r="15" spans="1:11" x14ac:dyDescent="0.15">
      <c r="A15" s="40">
        <f t="shared" si="1"/>
        <v>7</v>
      </c>
      <c r="B15" s="41" t="s">
        <v>33</v>
      </c>
      <c r="C15" s="91">
        <v>14204</v>
      </c>
      <c r="D15" s="91">
        <v>17767</v>
      </c>
      <c r="E15" s="91">
        <v>15614</v>
      </c>
      <c r="F15" s="92">
        <v>11442</v>
      </c>
      <c r="G15" s="2">
        <f t="shared" si="2"/>
        <v>31971</v>
      </c>
      <c r="H15" s="2">
        <f t="shared" si="3"/>
        <v>27056</v>
      </c>
      <c r="I15" s="88">
        <v>247550000</v>
      </c>
      <c r="J15" s="88">
        <v>82892000</v>
      </c>
      <c r="K15" s="43">
        <f t="shared" si="0"/>
        <v>330442000</v>
      </c>
    </row>
    <row r="16" spans="1:11" x14ac:dyDescent="0.15">
      <c r="A16" s="40">
        <f t="shared" si="1"/>
        <v>8</v>
      </c>
      <c r="B16" s="41" t="s">
        <v>34</v>
      </c>
      <c r="C16" s="91">
        <v>15952</v>
      </c>
      <c r="D16" s="91">
        <v>19246</v>
      </c>
      <c r="E16" s="91">
        <v>16367</v>
      </c>
      <c r="F16" s="92">
        <v>12852</v>
      </c>
      <c r="G16" s="2">
        <f t="shared" si="2"/>
        <v>35198</v>
      </c>
      <c r="H16" s="2">
        <f t="shared" si="3"/>
        <v>29219</v>
      </c>
      <c r="I16" s="88">
        <v>288333000</v>
      </c>
      <c r="J16" s="88">
        <v>98657000</v>
      </c>
      <c r="K16" s="43">
        <f t="shared" si="0"/>
        <v>386990000</v>
      </c>
    </row>
    <row r="17" spans="1:11" x14ac:dyDescent="0.15">
      <c r="A17" s="40">
        <f t="shared" si="1"/>
        <v>9</v>
      </c>
      <c r="B17" s="37" t="s">
        <v>10</v>
      </c>
      <c r="C17" s="59">
        <v>17963</v>
      </c>
      <c r="D17" s="59">
        <v>23458</v>
      </c>
      <c r="E17" s="59">
        <v>18173</v>
      </c>
      <c r="F17" s="59">
        <v>15090</v>
      </c>
      <c r="G17" s="2">
        <f t="shared" si="2"/>
        <v>41421</v>
      </c>
      <c r="H17" s="2">
        <f t="shared" si="3"/>
        <v>33263</v>
      </c>
      <c r="I17" s="88">
        <v>335030000</v>
      </c>
      <c r="J17" s="88">
        <v>116300000</v>
      </c>
      <c r="K17" s="43">
        <f t="shared" si="0"/>
        <v>451330000</v>
      </c>
    </row>
    <row r="18" spans="1:11" x14ac:dyDescent="0.15">
      <c r="A18" s="40">
        <f t="shared" si="1"/>
        <v>10</v>
      </c>
      <c r="B18" s="37" t="s">
        <v>35</v>
      </c>
      <c r="C18" s="91">
        <v>18479</v>
      </c>
      <c r="D18" s="91">
        <v>23181</v>
      </c>
      <c r="E18" s="91">
        <v>18173</v>
      </c>
      <c r="F18" s="92">
        <v>15267</v>
      </c>
      <c r="G18" s="2">
        <f t="shared" si="2"/>
        <v>41660</v>
      </c>
      <c r="H18" s="2">
        <f t="shared" si="3"/>
        <v>33440</v>
      </c>
      <c r="I18" s="88">
        <v>339690000</v>
      </c>
      <c r="J18" s="88">
        <v>116505000</v>
      </c>
      <c r="K18" s="43">
        <f t="shared" si="0"/>
        <v>456195000</v>
      </c>
    </row>
    <row r="19" spans="1:11" x14ac:dyDescent="0.15">
      <c r="A19" s="40">
        <f t="shared" si="1"/>
        <v>11</v>
      </c>
      <c r="B19" s="37" t="s">
        <v>36</v>
      </c>
      <c r="C19" s="91">
        <f>AVERAGE(C9:C18)</f>
        <v>16321.8</v>
      </c>
      <c r="D19" s="91">
        <f t="shared" ref="D19:F19" si="4">AVERAGE(D9:D18)</f>
        <v>20508.099999999999</v>
      </c>
      <c r="E19" s="91">
        <f t="shared" si="4"/>
        <v>16713.900000000001</v>
      </c>
      <c r="F19" s="91">
        <f t="shared" si="4"/>
        <v>13245</v>
      </c>
      <c r="G19" s="2">
        <f t="shared" si="2"/>
        <v>36829.899999999994</v>
      </c>
      <c r="H19" s="2">
        <f t="shared" si="3"/>
        <v>29958.9</v>
      </c>
      <c r="I19" s="91">
        <f t="shared" ref="I19" si="5">AVERAGE(I9:I18)</f>
        <v>295745100</v>
      </c>
      <c r="J19" s="91">
        <f t="shared" ref="J19" si="6">AVERAGE(J9:J18)</f>
        <v>93801000</v>
      </c>
      <c r="K19" s="43">
        <f t="shared" si="0"/>
        <v>389546100</v>
      </c>
    </row>
    <row r="20" spans="1:11" x14ac:dyDescent="0.15">
      <c r="A20" s="44">
        <f t="shared" si="1"/>
        <v>12</v>
      </c>
      <c r="B20" s="37" t="s">
        <v>37</v>
      </c>
      <c r="C20" s="94">
        <f>AVERAGE(C9:C18)</f>
        <v>16321.8</v>
      </c>
      <c r="D20" s="94">
        <f t="shared" ref="D20:F20" si="7">AVERAGE(D9:D18)</f>
        <v>20508.099999999999</v>
      </c>
      <c r="E20" s="94">
        <f t="shared" si="7"/>
        <v>16713.900000000001</v>
      </c>
      <c r="F20" s="94">
        <f t="shared" si="7"/>
        <v>13245</v>
      </c>
      <c r="G20" s="2">
        <f t="shared" si="2"/>
        <v>36829.899999999994</v>
      </c>
      <c r="H20" s="2">
        <f t="shared" si="3"/>
        <v>29958.9</v>
      </c>
      <c r="I20" s="94">
        <f t="shared" ref="I20:J20" si="8">AVERAGE(I9:I18)</f>
        <v>295745100</v>
      </c>
      <c r="J20" s="94">
        <f t="shared" si="8"/>
        <v>93801000</v>
      </c>
      <c r="K20" s="43">
        <f t="shared" si="0"/>
        <v>389546100</v>
      </c>
    </row>
    <row r="21" spans="1:11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1" x14ac:dyDescent="0.15">
      <c r="A22" s="118" t="s">
        <v>74</v>
      </c>
      <c r="B22" s="118"/>
      <c r="C22" s="119">
        <f t="shared" ref="C22:K22" si="9">SUM(C9:C20)</f>
        <v>195861.59999999998</v>
      </c>
      <c r="D22" s="119">
        <f t="shared" si="9"/>
        <v>246097.2</v>
      </c>
      <c r="E22" s="119">
        <f t="shared" si="9"/>
        <v>200566.8</v>
      </c>
      <c r="F22" s="119">
        <f t="shared" si="9"/>
        <v>158940</v>
      </c>
      <c r="G22" s="119">
        <f>SUM(G9:G21)</f>
        <v>441958.80000000005</v>
      </c>
      <c r="H22" s="119">
        <f>SUM(H9:H21)</f>
        <v>359506.80000000005</v>
      </c>
      <c r="I22" s="119">
        <f t="shared" si="9"/>
        <v>3548941200</v>
      </c>
      <c r="J22" s="119">
        <f t="shared" si="9"/>
        <v>1125612000</v>
      </c>
      <c r="K22" s="119">
        <f t="shared" si="9"/>
        <v>4674553200</v>
      </c>
    </row>
    <row r="23" spans="1:11" x14ac:dyDescent="0.15">
      <c r="A23" s="118" t="s">
        <v>75</v>
      </c>
      <c r="B23" s="120"/>
      <c r="C23" s="121">
        <v>203379</v>
      </c>
      <c r="D23" s="121">
        <v>237742</v>
      </c>
      <c r="E23" s="121">
        <v>211189</v>
      </c>
      <c r="F23" s="121">
        <v>154803</v>
      </c>
      <c r="G23" s="121">
        <v>441121</v>
      </c>
      <c r="H23" s="121">
        <v>365992</v>
      </c>
      <c r="I23" s="121">
        <v>2606025000</v>
      </c>
      <c r="J23" s="121">
        <v>787361000</v>
      </c>
      <c r="K23" s="121">
        <v>3393386000</v>
      </c>
    </row>
    <row r="24" spans="1:11" x14ac:dyDescent="0.15">
      <c r="K24" s="89">
        <f>K22/K23</f>
        <v>1.3775483248884741</v>
      </c>
    </row>
    <row r="27" spans="1:11" x14ac:dyDescent="0.15">
      <c r="B27" s="31" t="s">
        <v>66</v>
      </c>
    </row>
    <row r="28" spans="1:11" x14ac:dyDescent="0.15">
      <c r="B28" s="80" t="s">
        <v>59</v>
      </c>
      <c r="C28" s="80"/>
    </row>
    <row r="29" spans="1:11" x14ac:dyDescent="0.15">
      <c r="B29" s="80" t="s">
        <v>1</v>
      </c>
      <c r="C29" s="80" t="s">
        <v>76</v>
      </c>
    </row>
    <row r="30" spans="1:11" x14ac:dyDescent="0.15">
      <c r="B30" s="80" t="s">
        <v>61</v>
      </c>
      <c r="C30" s="80" t="s">
        <v>60</v>
      </c>
    </row>
    <row r="48" spans="1:1" x14ac:dyDescent="0.15">
      <c r="A48" s="31" t="s">
        <v>71</v>
      </c>
    </row>
    <row r="49" spans="1:10" x14ac:dyDescent="0.15">
      <c r="A49" s="200" t="s">
        <v>3</v>
      </c>
      <c r="B49" s="200"/>
      <c r="C49" s="203" t="s">
        <v>72</v>
      </c>
      <c r="D49" s="204"/>
      <c r="E49" s="204"/>
      <c r="F49" s="205"/>
      <c r="G49" s="81"/>
      <c r="H49" s="81"/>
      <c r="I49" s="203" t="s">
        <v>73</v>
      </c>
      <c r="J49" s="204"/>
    </row>
    <row r="50" spans="1:10" x14ac:dyDescent="0.15">
      <c r="A50" s="201"/>
      <c r="B50" s="201"/>
      <c r="C50" s="208" t="s">
        <v>26</v>
      </c>
      <c r="D50" s="208"/>
      <c r="E50" s="208" t="s">
        <v>27</v>
      </c>
      <c r="F50" s="208"/>
      <c r="G50" s="108"/>
      <c r="H50" s="108"/>
      <c r="I50" s="101" t="s">
        <v>26</v>
      </c>
      <c r="J50" s="101" t="s">
        <v>27</v>
      </c>
    </row>
    <row r="51" spans="1:10" ht="13" thickBot="1" x14ac:dyDescent="0.2">
      <c r="A51" s="202"/>
      <c r="B51" s="202"/>
      <c r="C51" s="221" t="s">
        <v>29</v>
      </c>
      <c r="D51" s="222"/>
      <c r="E51" s="221" t="s">
        <v>29</v>
      </c>
      <c r="F51" s="222"/>
      <c r="G51" s="109"/>
      <c r="H51" s="109"/>
      <c r="I51" s="102" t="s">
        <v>29</v>
      </c>
      <c r="J51" s="102" t="s">
        <v>29</v>
      </c>
    </row>
    <row r="52" spans="1:10" ht="13" thickTop="1" x14ac:dyDescent="0.15">
      <c r="A52" s="36">
        <v>1</v>
      </c>
      <c r="B52" s="97" t="s">
        <v>7</v>
      </c>
      <c r="C52" s="215">
        <v>207338000</v>
      </c>
      <c r="D52" s="216"/>
      <c r="E52" s="217">
        <v>68836000</v>
      </c>
      <c r="F52" s="218"/>
      <c r="G52" s="110"/>
      <c r="H52" s="110"/>
      <c r="I52" s="99">
        <v>285956000</v>
      </c>
      <c r="J52" s="100">
        <v>76417000</v>
      </c>
    </row>
    <row r="53" spans="1:10" x14ac:dyDescent="0.15">
      <c r="A53" s="40">
        <f>A52+1</f>
        <v>2</v>
      </c>
      <c r="B53" s="98" t="s">
        <v>8</v>
      </c>
      <c r="C53" s="215">
        <v>206541000</v>
      </c>
      <c r="D53" s="216"/>
      <c r="E53" s="217">
        <v>65046000</v>
      </c>
      <c r="F53" s="218"/>
      <c r="G53" s="110"/>
      <c r="H53" s="110"/>
      <c r="I53" s="99">
        <v>287280000</v>
      </c>
      <c r="J53" s="100">
        <v>77276000</v>
      </c>
    </row>
    <row r="54" spans="1:10" x14ac:dyDescent="0.15">
      <c r="A54" s="40">
        <f t="shared" ref="A54:A63" si="10">A53+1</f>
        <v>3</v>
      </c>
      <c r="B54" s="97" t="s">
        <v>30</v>
      </c>
      <c r="C54" s="215">
        <v>200671000</v>
      </c>
      <c r="D54" s="216"/>
      <c r="E54" s="217">
        <v>62816000</v>
      </c>
      <c r="F54" s="218"/>
      <c r="G54" s="110"/>
      <c r="H54" s="110"/>
      <c r="I54" s="99">
        <v>302173000</v>
      </c>
      <c r="J54" s="100">
        <v>91511000</v>
      </c>
    </row>
    <row r="55" spans="1:10" x14ac:dyDescent="0.15">
      <c r="A55" s="40">
        <f t="shared" si="10"/>
        <v>4</v>
      </c>
      <c r="B55" s="97" t="s">
        <v>31</v>
      </c>
      <c r="C55" s="215">
        <v>232538000</v>
      </c>
      <c r="D55" s="216"/>
      <c r="E55" s="217">
        <v>72803000</v>
      </c>
      <c r="F55" s="218"/>
      <c r="G55" s="110"/>
      <c r="H55" s="110"/>
      <c r="I55" s="99">
        <v>295249000</v>
      </c>
      <c r="J55" s="100">
        <v>95493000</v>
      </c>
    </row>
    <row r="56" spans="1:10" x14ac:dyDescent="0.15">
      <c r="A56" s="40">
        <f t="shared" si="10"/>
        <v>5</v>
      </c>
      <c r="B56" s="97" t="s">
        <v>9</v>
      </c>
      <c r="C56" s="215">
        <v>232558000</v>
      </c>
      <c r="D56" s="216"/>
      <c r="E56" s="217">
        <v>71445000</v>
      </c>
      <c r="F56" s="218"/>
      <c r="G56" s="110"/>
      <c r="H56" s="110"/>
      <c r="I56" s="99">
        <v>273017000</v>
      </c>
      <c r="J56" s="100">
        <v>84887000</v>
      </c>
    </row>
    <row r="57" spans="1:10" x14ac:dyDescent="0.15">
      <c r="A57" s="40">
        <f t="shared" si="10"/>
        <v>6</v>
      </c>
      <c r="B57" s="97" t="s">
        <v>32</v>
      </c>
      <c r="C57" s="215">
        <v>209800000</v>
      </c>
      <c r="D57" s="216"/>
      <c r="E57" s="217">
        <v>60942000</v>
      </c>
      <c r="F57" s="218"/>
      <c r="G57" s="110"/>
      <c r="H57" s="110"/>
      <c r="I57" s="99">
        <v>303173000</v>
      </c>
      <c r="J57" s="100">
        <v>98072000</v>
      </c>
    </row>
    <row r="58" spans="1:10" x14ac:dyDescent="0.15">
      <c r="A58" s="40">
        <f t="shared" si="10"/>
        <v>7</v>
      </c>
      <c r="B58" s="98" t="s">
        <v>33</v>
      </c>
      <c r="C58" s="215">
        <v>236129000</v>
      </c>
      <c r="D58" s="216"/>
      <c r="E58" s="217">
        <v>68898000</v>
      </c>
      <c r="F58" s="218"/>
      <c r="G58" s="110"/>
      <c r="H58" s="110"/>
      <c r="I58" s="99">
        <v>247550000</v>
      </c>
      <c r="J58" s="100">
        <v>82892000</v>
      </c>
    </row>
    <row r="59" spans="1:10" x14ac:dyDescent="0.15">
      <c r="A59" s="40">
        <f t="shared" si="10"/>
        <v>8</v>
      </c>
      <c r="B59" s="98" t="s">
        <v>34</v>
      </c>
      <c r="C59" s="215">
        <v>185751000</v>
      </c>
      <c r="D59" s="216"/>
      <c r="E59" s="217">
        <v>48205000</v>
      </c>
      <c r="F59" s="218"/>
      <c r="G59" s="110"/>
      <c r="H59" s="110"/>
      <c r="I59" s="99">
        <f>[1]Sheet1!H37</f>
        <v>288333000</v>
      </c>
      <c r="J59" s="100">
        <f>[1]Sheet1!I37</f>
        <v>98657000</v>
      </c>
    </row>
    <row r="60" spans="1:10" x14ac:dyDescent="0.15">
      <c r="A60" s="40">
        <f t="shared" si="10"/>
        <v>9</v>
      </c>
      <c r="B60" s="97" t="s">
        <v>10</v>
      </c>
      <c r="C60" s="215">
        <v>232343000</v>
      </c>
      <c r="D60" s="216"/>
      <c r="E60" s="217">
        <v>63551000</v>
      </c>
      <c r="F60" s="218"/>
      <c r="G60" s="110"/>
      <c r="H60" s="110"/>
      <c r="I60" s="99">
        <f>[2]Sheet1!H38</f>
        <v>335030000</v>
      </c>
      <c r="J60" s="100">
        <f>[2]Sheet1!I38</f>
        <v>116300000</v>
      </c>
    </row>
    <row r="61" spans="1:10" x14ac:dyDescent="0.15">
      <c r="A61" s="40">
        <f t="shared" si="10"/>
        <v>10</v>
      </c>
      <c r="B61" s="97" t="s">
        <v>35</v>
      </c>
      <c r="C61" s="215">
        <v>220678000</v>
      </c>
      <c r="D61" s="216"/>
      <c r="E61" s="217">
        <v>63887000</v>
      </c>
      <c r="F61" s="218"/>
      <c r="G61" s="110"/>
      <c r="H61" s="110"/>
      <c r="I61" s="99">
        <f>[2]Sheet1!H37</f>
        <v>339690000</v>
      </c>
      <c r="J61" s="100">
        <f>[2]Sheet1!I37</f>
        <v>116505000</v>
      </c>
    </row>
    <row r="62" spans="1:10" x14ac:dyDescent="0.15">
      <c r="A62" s="40">
        <f t="shared" si="10"/>
        <v>11</v>
      </c>
      <c r="B62" s="97" t="s">
        <v>36</v>
      </c>
      <c r="C62" s="215">
        <v>218956000</v>
      </c>
      <c r="D62" s="216"/>
      <c r="E62" s="217">
        <v>68301000</v>
      </c>
      <c r="F62" s="218"/>
      <c r="G62" s="110"/>
      <c r="H62" s="110"/>
      <c r="I62" s="99"/>
      <c r="J62" s="100"/>
    </row>
    <row r="63" spans="1:10" ht="13" thickBot="1" x14ac:dyDescent="0.2">
      <c r="A63" s="44">
        <f t="shared" si="10"/>
        <v>12</v>
      </c>
      <c r="B63" s="97" t="s">
        <v>37</v>
      </c>
      <c r="C63" s="215">
        <v>222722000</v>
      </c>
      <c r="D63" s="216"/>
      <c r="E63" s="217">
        <v>72631000</v>
      </c>
      <c r="F63" s="218"/>
      <c r="G63" s="111"/>
      <c r="H63" s="111"/>
      <c r="I63" s="106"/>
      <c r="J63" s="107"/>
    </row>
    <row r="64" spans="1:10" ht="13" thickTop="1" x14ac:dyDescent="0.15">
      <c r="A64" s="49" t="s">
        <v>39</v>
      </c>
      <c r="B64" s="50"/>
      <c r="C64" s="219">
        <f>SUM(C52:C63)</f>
        <v>2606025000</v>
      </c>
      <c r="D64" s="220"/>
      <c r="E64" s="219">
        <f>SUM(E52:E63)</f>
        <v>787361000</v>
      </c>
      <c r="F64" s="220"/>
      <c r="G64" s="112"/>
      <c r="H64" s="112"/>
      <c r="I64" s="103">
        <f t="shared" ref="I64" si="11">SUM(I52:I63)</f>
        <v>2957451000</v>
      </c>
      <c r="J64" s="103">
        <f t="shared" ref="J64" si="12">SUM(J52:J63)</f>
        <v>938010000</v>
      </c>
    </row>
    <row r="65" spans="1:10" ht="13" thickBot="1" x14ac:dyDescent="0.2">
      <c r="A65" s="95" t="s">
        <v>69</v>
      </c>
      <c r="B65" s="96"/>
      <c r="C65" s="212">
        <f>C64/12</f>
        <v>217168750</v>
      </c>
      <c r="D65" s="213"/>
      <c r="E65" s="212">
        <f t="shared" ref="E65" si="13">E64/12</f>
        <v>65613416.666666664</v>
      </c>
      <c r="F65" s="213"/>
      <c r="G65" s="113"/>
      <c r="H65" s="113"/>
      <c r="I65" s="104">
        <f>I64/5</f>
        <v>591490200</v>
      </c>
      <c r="J65" s="104">
        <f>J64/5</f>
        <v>187602000</v>
      </c>
    </row>
    <row r="66" spans="1:10" ht="13" thickTop="1" x14ac:dyDescent="0.15">
      <c r="A66" s="31" t="s">
        <v>70</v>
      </c>
      <c r="C66" s="214">
        <f>C55/22</f>
        <v>10569909.090909092</v>
      </c>
      <c r="D66" s="214"/>
      <c r="E66" s="214">
        <f>E55/22</f>
        <v>3309227.2727272729</v>
      </c>
      <c r="F66" s="214"/>
      <c r="G66" s="105"/>
      <c r="H66" s="105"/>
      <c r="I66" s="105">
        <f>I55/20</f>
        <v>14762450</v>
      </c>
      <c r="J66" s="105">
        <f>J55/20</f>
        <v>4774650</v>
      </c>
    </row>
  </sheetData>
  <mergeCells count="47">
    <mergeCell ref="C3:F3"/>
    <mergeCell ref="A6:B8"/>
    <mergeCell ref="C6:F6"/>
    <mergeCell ref="C7:D7"/>
    <mergeCell ref="E7:F7"/>
    <mergeCell ref="A49:B51"/>
    <mergeCell ref="C49:F49"/>
    <mergeCell ref="I49:J49"/>
    <mergeCell ref="C50:D50"/>
    <mergeCell ref="E50:F50"/>
    <mergeCell ref="C51:D51"/>
    <mergeCell ref="C53:D53"/>
    <mergeCell ref="E53:F53"/>
    <mergeCell ref="C54:D54"/>
    <mergeCell ref="E54:F54"/>
    <mergeCell ref="E51:F51"/>
    <mergeCell ref="C52:D52"/>
    <mergeCell ref="E52:F52"/>
    <mergeCell ref="C57:D57"/>
    <mergeCell ref="E57:F57"/>
    <mergeCell ref="C58:D58"/>
    <mergeCell ref="E58:F58"/>
    <mergeCell ref="C55:D55"/>
    <mergeCell ref="E55:F55"/>
    <mergeCell ref="C56:D56"/>
    <mergeCell ref="E56:F56"/>
    <mergeCell ref="C61:D61"/>
    <mergeCell ref="E61:F61"/>
    <mergeCell ref="C62:D62"/>
    <mergeCell ref="E62:F62"/>
    <mergeCell ref="C59:D59"/>
    <mergeCell ref="E59:F59"/>
    <mergeCell ref="C60:D60"/>
    <mergeCell ref="E60:F60"/>
    <mergeCell ref="C65:D65"/>
    <mergeCell ref="E65:F65"/>
    <mergeCell ref="C66:D66"/>
    <mergeCell ref="E66:F66"/>
    <mergeCell ref="C63:D63"/>
    <mergeCell ref="E63:F63"/>
    <mergeCell ref="C64:D64"/>
    <mergeCell ref="E64:F64"/>
    <mergeCell ref="G6:H6"/>
    <mergeCell ref="G7:G8"/>
    <mergeCell ref="H7:H8"/>
    <mergeCell ref="K6:K8"/>
    <mergeCell ref="I6:J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6"/>
  <sheetViews>
    <sheetView workbookViewId="0">
      <selection activeCell="I22" sqref="I22:J22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1" x14ac:dyDescent="0.15">
      <c r="A1" s="31" t="s">
        <v>65</v>
      </c>
    </row>
    <row r="2" spans="1:11" x14ac:dyDescent="0.15">
      <c r="A2" s="31" t="s">
        <v>20</v>
      </c>
    </row>
    <row r="3" spans="1:11" x14ac:dyDescent="0.15">
      <c r="A3" s="31" t="s">
        <v>21</v>
      </c>
      <c r="C3" s="181" t="s">
        <v>79</v>
      </c>
      <c r="D3" s="182"/>
      <c r="E3" s="182"/>
      <c r="F3" s="182"/>
      <c r="G3" s="82"/>
      <c r="H3" s="82"/>
    </row>
    <row r="4" spans="1:11" x14ac:dyDescent="0.15">
      <c r="A4" s="31" t="s">
        <v>22</v>
      </c>
    </row>
    <row r="5" spans="1:11" x14ac:dyDescent="0.15">
      <c r="A5" s="31" t="s">
        <v>68</v>
      </c>
    </row>
    <row r="6" spans="1:11" x14ac:dyDescent="0.15">
      <c r="A6" s="200" t="s">
        <v>3</v>
      </c>
      <c r="B6" s="200"/>
      <c r="C6" s="203" t="s">
        <v>82</v>
      </c>
      <c r="D6" s="204"/>
      <c r="E6" s="204"/>
      <c r="F6" s="205"/>
      <c r="G6" s="206" t="s">
        <v>24</v>
      </c>
      <c r="H6" s="206"/>
      <c r="I6" s="203" t="s">
        <v>81</v>
      </c>
      <c r="J6" s="204"/>
      <c r="K6" s="200" t="s">
        <v>6</v>
      </c>
    </row>
    <row r="7" spans="1:11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1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</row>
    <row r="9" spans="1:11" ht="13" thickTop="1" x14ac:dyDescent="0.15">
      <c r="A9" s="83">
        <v>1</v>
      </c>
      <c r="B9" s="84" t="s">
        <v>7</v>
      </c>
      <c r="C9" s="85">
        <v>15397</v>
      </c>
      <c r="D9" s="85">
        <v>23148</v>
      </c>
      <c r="E9" s="86">
        <v>16169</v>
      </c>
      <c r="F9" s="87">
        <v>13757</v>
      </c>
      <c r="G9" s="1">
        <f>C9+D9</f>
        <v>38545</v>
      </c>
      <c r="H9" s="1">
        <f>E9+F9</f>
        <v>29926</v>
      </c>
      <c r="I9" s="88">
        <v>338552000</v>
      </c>
      <c r="J9" s="88">
        <v>104741000</v>
      </c>
      <c r="K9" s="39">
        <f t="shared" ref="K9:K20" si="0">SUM(I9:J9)</f>
        <v>443293000</v>
      </c>
    </row>
    <row r="10" spans="1:11" x14ac:dyDescent="0.15">
      <c r="A10" s="40">
        <f>A9+1</f>
        <v>2</v>
      </c>
      <c r="B10" s="41" t="s">
        <v>8</v>
      </c>
      <c r="C10" s="90">
        <v>14636</v>
      </c>
      <c r="D10" s="90">
        <v>21366</v>
      </c>
      <c r="E10" s="91">
        <v>15026</v>
      </c>
      <c r="F10" s="92">
        <v>12700</v>
      </c>
      <c r="G10" s="2">
        <f>C10+D10</f>
        <v>36002</v>
      </c>
      <c r="H10" s="2">
        <f>+F10+E10</f>
        <v>27726</v>
      </c>
      <c r="I10" s="93">
        <v>308962000</v>
      </c>
      <c r="J10" s="88">
        <v>94850000</v>
      </c>
      <c r="K10" s="43">
        <f t="shared" si="0"/>
        <v>403812000</v>
      </c>
    </row>
    <row r="11" spans="1:11" x14ac:dyDescent="0.15">
      <c r="A11" s="40">
        <f t="shared" ref="A11:A20" si="1">A10+1</f>
        <v>3</v>
      </c>
      <c r="B11" s="37" t="s">
        <v>30</v>
      </c>
      <c r="C11" s="90">
        <v>17181</v>
      </c>
      <c r="D11" s="90">
        <v>23618</v>
      </c>
      <c r="E11" s="91">
        <v>17878</v>
      </c>
      <c r="F11" s="92">
        <v>15397</v>
      </c>
      <c r="G11" s="2">
        <f t="shared" ref="G11:G20" si="2">C11+D11</f>
        <v>40799</v>
      </c>
      <c r="H11" s="2">
        <f t="shared" ref="H11:H20" si="3">+F11+E11</f>
        <v>33275</v>
      </c>
      <c r="I11" s="93">
        <v>355978000</v>
      </c>
      <c r="J11" s="88">
        <v>111096000</v>
      </c>
      <c r="K11" s="43">
        <f t="shared" si="0"/>
        <v>467074000</v>
      </c>
    </row>
    <row r="12" spans="1:11" x14ac:dyDescent="0.15">
      <c r="A12" s="40">
        <f t="shared" si="1"/>
        <v>4</v>
      </c>
      <c r="B12" s="37" t="s">
        <v>31</v>
      </c>
      <c r="C12" s="90">
        <v>16444</v>
      </c>
      <c r="D12" s="90">
        <v>21701</v>
      </c>
      <c r="E12" s="91">
        <v>17138</v>
      </c>
      <c r="F12" s="92">
        <v>14361</v>
      </c>
      <c r="G12" s="2">
        <f t="shared" si="2"/>
        <v>38145</v>
      </c>
      <c r="H12" s="2">
        <f t="shared" si="3"/>
        <v>31499</v>
      </c>
      <c r="I12" s="88">
        <v>331498000</v>
      </c>
      <c r="J12" s="88">
        <v>103656000</v>
      </c>
      <c r="K12" s="43">
        <f t="shared" si="0"/>
        <v>435154000</v>
      </c>
    </row>
    <row r="13" spans="1:11" x14ac:dyDescent="0.15">
      <c r="A13" s="40">
        <f t="shared" si="1"/>
        <v>5</v>
      </c>
      <c r="B13" s="37" t="s">
        <v>9</v>
      </c>
      <c r="C13" s="90">
        <v>15140</v>
      </c>
      <c r="D13" s="90">
        <v>21352</v>
      </c>
      <c r="E13" s="91">
        <v>16265</v>
      </c>
      <c r="F13" s="92">
        <v>13316</v>
      </c>
      <c r="G13" s="2">
        <f t="shared" si="2"/>
        <v>36492</v>
      </c>
      <c r="H13" s="2">
        <f t="shared" si="3"/>
        <v>29581</v>
      </c>
      <c r="I13" s="93">
        <v>321293000</v>
      </c>
      <c r="J13" s="88">
        <v>95623000</v>
      </c>
      <c r="K13" s="43">
        <f t="shared" si="0"/>
        <v>416916000</v>
      </c>
    </row>
    <row r="14" spans="1:11" x14ac:dyDescent="0.15">
      <c r="A14" s="40">
        <f t="shared" si="1"/>
        <v>6</v>
      </c>
      <c r="B14" s="37" t="s">
        <v>32</v>
      </c>
      <c r="C14" s="91">
        <v>16072</v>
      </c>
      <c r="D14" s="91">
        <v>21541</v>
      </c>
      <c r="E14" s="91">
        <v>17353</v>
      </c>
      <c r="F14" s="92">
        <v>13913</v>
      </c>
      <c r="G14" s="2">
        <f t="shared" si="2"/>
        <v>37613</v>
      </c>
      <c r="H14" s="2">
        <f t="shared" si="3"/>
        <v>31266</v>
      </c>
      <c r="I14" s="88">
        <v>323990000</v>
      </c>
      <c r="J14" s="88">
        <v>96318000</v>
      </c>
      <c r="K14" s="43">
        <f t="shared" si="0"/>
        <v>420308000</v>
      </c>
    </row>
    <row r="15" spans="1:11" x14ac:dyDescent="0.15">
      <c r="A15" s="40">
        <f t="shared" si="1"/>
        <v>7</v>
      </c>
      <c r="B15" s="41" t="s">
        <v>33</v>
      </c>
      <c r="C15" s="91">
        <v>13669</v>
      </c>
      <c r="D15" s="91">
        <v>17915</v>
      </c>
      <c r="E15" s="91">
        <v>14882</v>
      </c>
      <c r="F15" s="92">
        <v>11483</v>
      </c>
      <c r="G15" s="2">
        <f t="shared" si="2"/>
        <v>31584</v>
      </c>
      <c r="H15" s="2">
        <f t="shared" si="3"/>
        <v>26365</v>
      </c>
      <c r="I15" s="88">
        <v>281095000</v>
      </c>
      <c r="J15" s="88">
        <v>80900000</v>
      </c>
      <c r="K15" s="43">
        <f t="shared" si="0"/>
        <v>361995000</v>
      </c>
    </row>
    <row r="16" spans="1:11" x14ac:dyDescent="0.15">
      <c r="A16" s="40">
        <f t="shared" si="1"/>
        <v>8</v>
      </c>
      <c r="B16" s="41" t="s">
        <v>34</v>
      </c>
      <c r="C16" s="91">
        <v>15456</v>
      </c>
      <c r="D16" s="91">
        <v>21413</v>
      </c>
      <c r="E16" s="91">
        <v>16825</v>
      </c>
      <c r="F16" s="92">
        <v>13675</v>
      </c>
      <c r="G16" s="2">
        <f t="shared" si="2"/>
        <v>36869</v>
      </c>
      <c r="H16" s="2">
        <f t="shared" si="3"/>
        <v>30500</v>
      </c>
      <c r="I16" s="88">
        <v>337508000</v>
      </c>
      <c r="J16" s="88">
        <v>96434000</v>
      </c>
      <c r="K16" s="43">
        <f t="shared" si="0"/>
        <v>433942000</v>
      </c>
    </row>
    <row r="17" spans="1:11" x14ac:dyDescent="0.15">
      <c r="A17" s="40">
        <f t="shared" si="1"/>
        <v>9</v>
      </c>
      <c r="B17" s="37" t="s">
        <v>10</v>
      </c>
      <c r="C17" s="59">
        <v>16185</v>
      </c>
      <c r="D17" s="59">
        <v>22152</v>
      </c>
      <c r="E17" s="59">
        <v>16817</v>
      </c>
      <c r="F17" s="59">
        <v>14461</v>
      </c>
      <c r="G17" s="2">
        <f t="shared" si="2"/>
        <v>38337</v>
      </c>
      <c r="H17" s="2">
        <f t="shared" si="3"/>
        <v>31278</v>
      </c>
      <c r="I17" s="88">
        <v>336718000</v>
      </c>
      <c r="J17" s="88">
        <v>95137000</v>
      </c>
      <c r="K17" s="43">
        <f t="shared" si="0"/>
        <v>431855000</v>
      </c>
    </row>
    <row r="18" spans="1:11" x14ac:dyDescent="0.15">
      <c r="A18" s="40">
        <f t="shared" si="1"/>
        <v>10</v>
      </c>
      <c r="B18" s="37" t="s">
        <v>35</v>
      </c>
      <c r="C18" s="91">
        <v>16359</v>
      </c>
      <c r="D18" s="91">
        <v>22022</v>
      </c>
      <c r="E18" s="91">
        <v>15501</v>
      </c>
      <c r="F18" s="92">
        <v>16916</v>
      </c>
      <c r="G18" s="2">
        <f t="shared" si="2"/>
        <v>38381</v>
      </c>
      <c r="H18" s="2">
        <f t="shared" si="3"/>
        <v>32417</v>
      </c>
      <c r="I18" s="88">
        <v>356911000</v>
      </c>
      <c r="J18" s="88">
        <v>105656000</v>
      </c>
      <c r="K18" s="43">
        <f t="shared" si="0"/>
        <v>462567000</v>
      </c>
    </row>
    <row r="19" spans="1:11" x14ac:dyDescent="0.15">
      <c r="A19" s="40">
        <f t="shared" si="1"/>
        <v>11</v>
      </c>
      <c r="B19" s="37" t="s">
        <v>36</v>
      </c>
      <c r="C19" s="91">
        <v>14802</v>
      </c>
      <c r="D19" s="91">
        <v>20363</v>
      </c>
      <c r="E19" s="91">
        <v>19448</v>
      </c>
      <c r="F19" s="91">
        <v>15639</v>
      </c>
      <c r="G19" s="2">
        <f t="shared" si="2"/>
        <v>35165</v>
      </c>
      <c r="H19" s="2">
        <f t="shared" si="3"/>
        <v>35087</v>
      </c>
      <c r="I19" s="91">
        <v>353042000</v>
      </c>
      <c r="J19" s="91">
        <v>106322000</v>
      </c>
      <c r="K19" s="43">
        <f t="shared" si="0"/>
        <v>459364000</v>
      </c>
    </row>
    <row r="20" spans="1:11" x14ac:dyDescent="0.15">
      <c r="A20" s="44">
        <f t="shared" si="1"/>
        <v>12</v>
      </c>
      <c r="B20" s="37" t="s">
        <v>37</v>
      </c>
      <c r="C20" s="94">
        <v>14802</v>
      </c>
      <c r="D20" s="94">
        <v>20363</v>
      </c>
      <c r="E20" s="94">
        <v>15639</v>
      </c>
      <c r="F20" s="94">
        <v>19448</v>
      </c>
      <c r="G20" s="2">
        <f t="shared" si="2"/>
        <v>35165</v>
      </c>
      <c r="H20" s="2">
        <f t="shared" si="3"/>
        <v>35087</v>
      </c>
      <c r="I20" s="94">
        <v>314663000</v>
      </c>
      <c r="J20" s="94">
        <v>94774000</v>
      </c>
      <c r="K20" s="43">
        <f t="shared" si="0"/>
        <v>409437000</v>
      </c>
    </row>
    <row r="21" spans="1:11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1" x14ac:dyDescent="0.15">
      <c r="A22" s="118" t="s">
        <v>74</v>
      </c>
      <c r="B22" s="118"/>
      <c r="C22" s="119">
        <f t="shared" ref="C22:K22" si="4">SUM(C9:C20)</f>
        <v>186143</v>
      </c>
      <c r="D22" s="119">
        <f t="shared" si="4"/>
        <v>256954</v>
      </c>
      <c r="E22" s="119">
        <f t="shared" si="4"/>
        <v>198941</v>
      </c>
      <c r="F22" s="119">
        <f t="shared" si="4"/>
        <v>175066</v>
      </c>
      <c r="G22" s="119">
        <f>SUM(G9:G21)</f>
        <v>443097</v>
      </c>
      <c r="H22" s="119">
        <f>SUM(H9:H21)</f>
        <v>374007</v>
      </c>
      <c r="I22" s="119">
        <f t="shared" si="4"/>
        <v>3960210000</v>
      </c>
      <c r="J22" s="119">
        <f t="shared" si="4"/>
        <v>1185507000</v>
      </c>
      <c r="K22" s="119">
        <f t="shared" si="4"/>
        <v>5145717000</v>
      </c>
    </row>
    <row r="23" spans="1:11" x14ac:dyDescent="0.15">
      <c r="A23" s="118" t="s">
        <v>75</v>
      </c>
      <c r="B23" s="120"/>
      <c r="C23" s="121">
        <v>195861.59999999998</v>
      </c>
      <c r="D23" s="121">
        <v>246097.2</v>
      </c>
      <c r="E23" s="121">
        <v>200566.8</v>
      </c>
      <c r="F23" s="121">
        <v>158940</v>
      </c>
      <c r="G23" s="121">
        <v>441958.80000000005</v>
      </c>
      <c r="H23" s="121">
        <v>359506.80000000005</v>
      </c>
      <c r="I23" s="121">
        <v>3548941200</v>
      </c>
      <c r="J23" s="121">
        <v>1125612000</v>
      </c>
      <c r="K23" s="121">
        <v>4674553200</v>
      </c>
    </row>
    <row r="24" spans="1:11" x14ac:dyDescent="0.15">
      <c r="K24" s="89">
        <f>K22/K23</f>
        <v>1.1007933335746398</v>
      </c>
    </row>
    <row r="27" spans="1:11" x14ac:dyDescent="0.15">
      <c r="B27" s="31" t="s">
        <v>66</v>
      </c>
    </row>
    <row r="28" spans="1:11" x14ac:dyDescent="0.15">
      <c r="B28" s="80" t="s">
        <v>59</v>
      </c>
      <c r="C28" s="80"/>
    </row>
    <row r="29" spans="1:11" x14ac:dyDescent="0.15">
      <c r="B29" s="80" t="s">
        <v>1</v>
      </c>
      <c r="C29" s="80" t="s">
        <v>83</v>
      </c>
    </row>
    <row r="30" spans="1:11" x14ac:dyDescent="0.15">
      <c r="B30" s="80" t="s">
        <v>61</v>
      </c>
      <c r="C30" s="80" t="s">
        <v>60</v>
      </c>
    </row>
    <row r="48" spans="1:1" x14ac:dyDescent="0.15">
      <c r="A48" s="31" t="s">
        <v>71</v>
      </c>
    </row>
    <row r="49" spans="1:10" x14ac:dyDescent="0.15">
      <c r="A49" s="200" t="s">
        <v>3</v>
      </c>
      <c r="B49" s="200"/>
      <c r="C49" s="203" t="s">
        <v>72</v>
      </c>
      <c r="D49" s="204"/>
      <c r="E49" s="204"/>
      <c r="F49" s="205"/>
      <c r="G49" s="81"/>
      <c r="H49" s="81"/>
      <c r="I49" s="203" t="s">
        <v>73</v>
      </c>
      <c r="J49" s="204"/>
    </row>
    <row r="50" spans="1:10" x14ac:dyDescent="0.15">
      <c r="A50" s="201"/>
      <c r="B50" s="201"/>
      <c r="C50" s="208" t="s">
        <v>26</v>
      </c>
      <c r="D50" s="208"/>
      <c r="E50" s="208" t="s">
        <v>27</v>
      </c>
      <c r="F50" s="208"/>
      <c r="G50" s="108"/>
      <c r="H50" s="108"/>
      <c r="I50" s="101" t="s">
        <v>26</v>
      </c>
      <c r="J50" s="101" t="s">
        <v>27</v>
      </c>
    </row>
    <row r="51" spans="1:10" ht="13" thickBot="1" x14ac:dyDescent="0.2">
      <c r="A51" s="202"/>
      <c r="B51" s="202"/>
      <c r="C51" s="221" t="s">
        <v>29</v>
      </c>
      <c r="D51" s="222"/>
      <c r="E51" s="221" t="s">
        <v>29</v>
      </c>
      <c r="F51" s="222"/>
      <c r="G51" s="109"/>
      <c r="H51" s="109"/>
      <c r="I51" s="102" t="s">
        <v>29</v>
      </c>
      <c r="J51" s="102" t="s">
        <v>29</v>
      </c>
    </row>
    <row r="52" spans="1:10" ht="13" thickTop="1" x14ac:dyDescent="0.15">
      <c r="A52" s="36">
        <v>1</v>
      </c>
      <c r="B52" s="97" t="s">
        <v>7</v>
      </c>
      <c r="C52" s="215">
        <v>207338000</v>
      </c>
      <c r="D52" s="216"/>
      <c r="E52" s="217">
        <v>68836000</v>
      </c>
      <c r="F52" s="218"/>
      <c r="G52" s="110"/>
      <c r="H52" s="110"/>
      <c r="I52" s="99">
        <v>285956000</v>
      </c>
      <c r="J52" s="100">
        <v>76417000</v>
      </c>
    </row>
    <row r="53" spans="1:10" x14ac:dyDescent="0.15">
      <c r="A53" s="40">
        <f>A52+1</f>
        <v>2</v>
      </c>
      <c r="B53" s="98" t="s">
        <v>8</v>
      </c>
      <c r="C53" s="215">
        <v>206541000</v>
      </c>
      <c r="D53" s="216"/>
      <c r="E53" s="217">
        <v>65046000</v>
      </c>
      <c r="F53" s="218"/>
      <c r="G53" s="110"/>
      <c r="H53" s="110"/>
      <c r="I53" s="99">
        <v>287280000</v>
      </c>
      <c r="J53" s="100">
        <v>77276000</v>
      </c>
    </row>
    <row r="54" spans="1:10" x14ac:dyDescent="0.15">
      <c r="A54" s="40">
        <f t="shared" ref="A54:A63" si="5">A53+1</f>
        <v>3</v>
      </c>
      <c r="B54" s="97" t="s">
        <v>30</v>
      </c>
      <c r="C54" s="215">
        <v>200671000</v>
      </c>
      <c r="D54" s="216"/>
      <c r="E54" s="217">
        <v>62816000</v>
      </c>
      <c r="F54" s="218"/>
      <c r="G54" s="110"/>
      <c r="H54" s="110"/>
      <c r="I54" s="99">
        <v>302173000</v>
      </c>
      <c r="J54" s="100">
        <v>91511000</v>
      </c>
    </row>
    <row r="55" spans="1:10" x14ac:dyDescent="0.15">
      <c r="A55" s="40">
        <f t="shared" si="5"/>
        <v>4</v>
      </c>
      <c r="B55" s="97" t="s">
        <v>31</v>
      </c>
      <c r="C55" s="215">
        <v>232538000</v>
      </c>
      <c r="D55" s="216"/>
      <c r="E55" s="217">
        <v>72803000</v>
      </c>
      <c r="F55" s="218"/>
      <c r="G55" s="110"/>
      <c r="H55" s="110"/>
      <c r="I55" s="99">
        <v>295249000</v>
      </c>
      <c r="J55" s="100">
        <v>95493000</v>
      </c>
    </row>
    <row r="56" spans="1:10" x14ac:dyDescent="0.15">
      <c r="A56" s="40">
        <f t="shared" si="5"/>
        <v>5</v>
      </c>
      <c r="B56" s="97" t="s">
        <v>9</v>
      </c>
      <c r="C56" s="215">
        <v>232558000</v>
      </c>
      <c r="D56" s="216"/>
      <c r="E56" s="217">
        <v>71445000</v>
      </c>
      <c r="F56" s="218"/>
      <c r="G56" s="110"/>
      <c r="H56" s="110"/>
      <c r="I56" s="99">
        <v>273017000</v>
      </c>
      <c r="J56" s="100">
        <v>84887000</v>
      </c>
    </row>
    <row r="57" spans="1:10" x14ac:dyDescent="0.15">
      <c r="A57" s="40">
        <f t="shared" si="5"/>
        <v>6</v>
      </c>
      <c r="B57" s="97" t="s">
        <v>32</v>
      </c>
      <c r="C57" s="215">
        <v>209800000</v>
      </c>
      <c r="D57" s="216"/>
      <c r="E57" s="217">
        <v>60942000</v>
      </c>
      <c r="F57" s="218"/>
      <c r="G57" s="110"/>
      <c r="H57" s="110"/>
      <c r="I57" s="99">
        <v>303173000</v>
      </c>
      <c r="J57" s="100">
        <v>98072000</v>
      </c>
    </row>
    <row r="58" spans="1:10" x14ac:dyDescent="0.15">
      <c r="A58" s="40">
        <f t="shared" si="5"/>
        <v>7</v>
      </c>
      <c r="B58" s="98" t="s">
        <v>33</v>
      </c>
      <c r="C58" s="215">
        <v>236129000</v>
      </c>
      <c r="D58" s="216"/>
      <c r="E58" s="217">
        <v>68898000</v>
      </c>
      <c r="F58" s="218"/>
      <c r="G58" s="110"/>
      <c r="H58" s="110"/>
      <c r="I58" s="99">
        <v>247550000</v>
      </c>
      <c r="J58" s="100">
        <v>82892000</v>
      </c>
    </row>
    <row r="59" spans="1:10" x14ac:dyDescent="0.15">
      <c r="A59" s="40">
        <f t="shared" si="5"/>
        <v>8</v>
      </c>
      <c r="B59" s="98" t="s">
        <v>34</v>
      </c>
      <c r="C59" s="215">
        <v>185751000</v>
      </c>
      <c r="D59" s="216"/>
      <c r="E59" s="217">
        <v>48205000</v>
      </c>
      <c r="F59" s="218"/>
      <c r="G59" s="110"/>
      <c r="H59" s="110"/>
      <c r="I59" s="99">
        <f>[1]Sheet1!H37</f>
        <v>288333000</v>
      </c>
      <c r="J59" s="100">
        <f>[1]Sheet1!I37</f>
        <v>98657000</v>
      </c>
    </row>
    <row r="60" spans="1:10" x14ac:dyDescent="0.15">
      <c r="A60" s="40">
        <f t="shared" si="5"/>
        <v>9</v>
      </c>
      <c r="B60" s="97" t="s">
        <v>10</v>
      </c>
      <c r="C60" s="215">
        <v>232343000</v>
      </c>
      <c r="D60" s="216"/>
      <c r="E60" s="217">
        <v>63551000</v>
      </c>
      <c r="F60" s="218"/>
      <c r="G60" s="110"/>
      <c r="H60" s="110"/>
      <c r="I60" s="99">
        <f>[2]Sheet1!H38</f>
        <v>335030000</v>
      </c>
      <c r="J60" s="100">
        <f>[2]Sheet1!I38</f>
        <v>116300000</v>
      </c>
    </row>
    <row r="61" spans="1:10" x14ac:dyDescent="0.15">
      <c r="A61" s="40">
        <f t="shared" si="5"/>
        <v>10</v>
      </c>
      <c r="B61" s="97" t="s">
        <v>35</v>
      </c>
      <c r="C61" s="215">
        <v>220678000</v>
      </c>
      <c r="D61" s="216"/>
      <c r="E61" s="217">
        <v>63887000</v>
      </c>
      <c r="F61" s="218"/>
      <c r="G61" s="110"/>
      <c r="H61" s="110"/>
      <c r="I61" s="99">
        <f>[2]Sheet1!H37</f>
        <v>339690000</v>
      </c>
      <c r="J61" s="100">
        <f>[2]Sheet1!I37</f>
        <v>116505000</v>
      </c>
    </row>
    <row r="62" spans="1:10" x14ac:dyDescent="0.15">
      <c r="A62" s="40">
        <f t="shared" si="5"/>
        <v>11</v>
      </c>
      <c r="B62" s="97" t="s">
        <v>36</v>
      </c>
      <c r="C62" s="215">
        <v>218956000</v>
      </c>
      <c r="D62" s="216"/>
      <c r="E62" s="217">
        <v>68301000</v>
      </c>
      <c r="F62" s="218"/>
      <c r="G62" s="110"/>
      <c r="H62" s="110"/>
      <c r="I62" s="99"/>
      <c r="J62" s="100"/>
    </row>
    <row r="63" spans="1:10" ht="13" thickBot="1" x14ac:dyDescent="0.2">
      <c r="A63" s="44">
        <f t="shared" si="5"/>
        <v>12</v>
      </c>
      <c r="B63" s="97" t="s">
        <v>37</v>
      </c>
      <c r="C63" s="215">
        <v>222722000</v>
      </c>
      <c r="D63" s="216"/>
      <c r="E63" s="217">
        <v>72631000</v>
      </c>
      <c r="F63" s="218"/>
      <c r="G63" s="111"/>
      <c r="H63" s="111"/>
      <c r="I63" s="106"/>
      <c r="J63" s="107"/>
    </row>
    <row r="64" spans="1:10" ht="13" thickTop="1" x14ac:dyDescent="0.15">
      <c r="A64" s="49" t="s">
        <v>39</v>
      </c>
      <c r="B64" s="50"/>
      <c r="C64" s="219">
        <f>SUM(C52:C63)</f>
        <v>2606025000</v>
      </c>
      <c r="D64" s="220"/>
      <c r="E64" s="219">
        <f>SUM(E52:E63)</f>
        <v>787361000</v>
      </c>
      <c r="F64" s="220"/>
      <c r="G64" s="112"/>
      <c r="H64" s="112"/>
      <c r="I64" s="103">
        <f t="shared" ref="I64:J64" si="6">SUM(I52:I63)</f>
        <v>2957451000</v>
      </c>
      <c r="J64" s="103">
        <f t="shared" si="6"/>
        <v>938010000</v>
      </c>
    </row>
    <row r="65" spans="1:10" ht="13" thickBot="1" x14ac:dyDescent="0.2">
      <c r="A65" s="95" t="s">
        <v>69</v>
      </c>
      <c r="B65" s="96"/>
      <c r="C65" s="212">
        <f>C64/12</f>
        <v>217168750</v>
      </c>
      <c r="D65" s="213"/>
      <c r="E65" s="212">
        <f t="shared" ref="E65" si="7">E64/12</f>
        <v>65613416.666666664</v>
      </c>
      <c r="F65" s="213"/>
      <c r="G65" s="113"/>
      <c r="H65" s="113"/>
      <c r="I65" s="104">
        <f>I64/5</f>
        <v>591490200</v>
      </c>
      <c r="J65" s="104">
        <f>J64/5</f>
        <v>187602000</v>
      </c>
    </row>
    <row r="66" spans="1:10" ht="13" thickTop="1" x14ac:dyDescent="0.15">
      <c r="A66" s="31" t="s">
        <v>70</v>
      </c>
      <c r="C66" s="214">
        <f>C55/22</f>
        <v>10569909.090909092</v>
      </c>
      <c r="D66" s="214"/>
      <c r="E66" s="214">
        <f>E55/22</f>
        <v>3309227.2727272729</v>
      </c>
      <c r="F66" s="214"/>
      <c r="G66" s="105"/>
      <c r="H66" s="105"/>
      <c r="I66" s="105">
        <f>I55/20</f>
        <v>14762450</v>
      </c>
      <c r="J66" s="105">
        <f>J55/20</f>
        <v>4774650</v>
      </c>
    </row>
  </sheetData>
  <mergeCells count="47">
    <mergeCell ref="K6:K8"/>
    <mergeCell ref="C7:D7"/>
    <mergeCell ref="E7:F7"/>
    <mergeCell ref="G7:G8"/>
    <mergeCell ref="H7:H8"/>
    <mergeCell ref="C3:F3"/>
    <mergeCell ref="A6:B8"/>
    <mergeCell ref="C6:F6"/>
    <mergeCell ref="G6:H6"/>
    <mergeCell ref="I6:J6"/>
    <mergeCell ref="A49:B51"/>
    <mergeCell ref="C49:F49"/>
    <mergeCell ref="I49:J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6"/>
  <sheetViews>
    <sheetView workbookViewId="0">
      <selection activeCell="I22" sqref="I22:J22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1" x14ac:dyDescent="0.15">
      <c r="A1" s="31" t="s">
        <v>65</v>
      </c>
    </row>
    <row r="2" spans="1:11" x14ac:dyDescent="0.15">
      <c r="A2" s="31" t="s">
        <v>20</v>
      </c>
    </row>
    <row r="3" spans="1:11" x14ac:dyDescent="0.15">
      <c r="A3" s="31" t="s">
        <v>21</v>
      </c>
      <c r="C3" s="181" t="s">
        <v>84</v>
      </c>
      <c r="D3" s="182"/>
      <c r="E3" s="182"/>
      <c r="F3" s="182"/>
      <c r="G3" s="82"/>
      <c r="H3" s="82"/>
    </row>
    <row r="4" spans="1:11" x14ac:dyDescent="0.15">
      <c r="A4" s="31" t="s">
        <v>22</v>
      </c>
    </row>
    <row r="5" spans="1:11" x14ac:dyDescent="0.15">
      <c r="A5" s="31" t="s">
        <v>68</v>
      </c>
    </row>
    <row r="6" spans="1:11" x14ac:dyDescent="0.15">
      <c r="A6" s="200" t="s">
        <v>3</v>
      </c>
      <c r="B6" s="200"/>
      <c r="C6" s="203" t="s">
        <v>85</v>
      </c>
      <c r="D6" s="204"/>
      <c r="E6" s="204"/>
      <c r="F6" s="205"/>
      <c r="G6" s="206" t="s">
        <v>24</v>
      </c>
      <c r="H6" s="206"/>
      <c r="I6" s="203" t="s">
        <v>86</v>
      </c>
      <c r="J6" s="204"/>
      <c r="K6" s="200" t="s">
        <v>6</v>
      </c>
    </row>
    <row r="7" spans="1:11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1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</row>
    <row r="9" spans="1:11" ht="13" thickTop="1" x14ac:dyDescent="0.15">
      <c r="A9" s="83">
        <v>1</v>
      </c>
      <c r="B9" s="84" t="s">
        <v>7</v>
      </c>
      <c r="C9" s="85">
        <v>14007</v>
      </c>
      <c r="D9" s="85">
        <v>20005</v>
      </c>
      <c r="E9" s="86">
        <v>16236</v>
      </c>
      <c r="F9" s="87">
        <v>13708</v>
      </c>
      <c r="G9" s="1">
        <f>C9+D9</f>
        <v>34012</v>
      </c>
      <c r="H9" s="1">
        <f>E9+F9</f>
        <v>29944</v>
      </c>
      <c r="I9" s="88">
        <v>320271000</v>
      </c>
      <c r="J9" s="88">
        <v>94507000</v>
      </c>
      <c r="K9" s="39">
        <f t="shared" ref="K9:K20" si="0">SUM(I9:J9)</f>
        <v>414778000</v>
      </c>
    </row>
    <row r="10" spans="1:11" x14ac:dyDescent="0.15">
      <c r="A10" s="40">
        <f>A9+1</f>
        <v>2</v>
      </c>
      <c r="B10" s="41" t="s">
        <v>8</v>
      </c>
      <c r="C10" s="90">
        <v>14336</v>
      </c>
      <c r="D10" s="90">
        <v>19567</v>
      </c>
      <c r="E10" s="91">
        <v>15702</v>
      </c>
      <c r="F10" s="92">
        <v>13588</v>
      </c>
      <c r="G10" s="2">
        <f>C10+D10</f>
        <v>33903</v>
      </c>
      <c r="H10" s="2">
        <f>+F10+E10</f>
        <v>29290</v>
      </c>
      <c r="I10" s="93">
        <v>314995000</v>
      </c>
      <c r="J10" s="88">
        <v>91488000</v>
      </c>
      <c r="K10" s="43">
        <f t="shared" si="0"/>
        <v>406483000</v>
      </c>
    </row>
    <row r="11" spans="1:11" x14ac:dyDescent="0.15">
      <c r="A11" s="40">
        <f t="shared" ref="A11:A20" si="1">A10+1</f>
        <v>3</v>
      </c>
      <c r="B11" s="37" t="s">
        <v>30</v>
      </c>
      <c r="C11" s="90">
        <v>15270</v>
      </c>
      <c r="D11" s="90">
        <v>20479</v>
      </c>
      <c r="E11" s="91">
        <v>16883</v>
      </c>
      <c r="F11" s="92">
        <v>14514</v>
      </c>
      <c r="G11" s="2">
        <f t="shared" ref="G11:G20" si="2">C11+D11</f>
        <v>35749</v>
      </c>
      <c r="H11" s="2">
        <f t="shared" ref="H11:H20" si="3">+F11+E11</f>
        <v>31397</v>
      </c>
      <c r="I11" s="93">
        <v>325054000</v>
      </c>
      <c r="J11" s="88">
        <v>96392000</v>
      </c>
      <c r="K11" s="43">
        <f t="shared" si="0"/>
        <v>421446000</v>
      </c>
    </row>
    <row r="12" spans="1:11" x14ac:dyDescent="0.15">
      <c r="A12" s="40">
        <f t="shared" si="1"/>
        <v>4</v>
      </c>
      <c r="B12" s="37" t="s">
        <v>31</v>
      </c>
      <c r="C12" s="90">
        <v>15569</v>
      </c>
      <c r="D12" s="90">
        <v>21352</v>
      </c>
      <c r="E12" s="91">
        <v>16443</v>
      </c>
      <c r="F12" s="92">
        <v>15110</v>
      </c>
      <c r="G12" s="2">
        <f t="shared" si="2"/>
        <v>36921</v>
      </c>
      <c r="H12" s="2">
        <f t="shared" si="3"/>
        <v>31553</v>
      </c>
      <c r="I12" s="88">
        <v>339261000</v>
      </c>
      <c r="J12" s="88">
        <v>98763000</v>
      </c>
      <c r="K12" s="43">
        <f t="shared" si="0"/>
        <v>438024000</v>
      </c>
    </row>
    <row r="13" spans="1:11" x14ac:dyDescent="0.15">
      <c r="A13" s="40">
        <f t="shared" si="1"/>
        <v>5</v>
      </c>
      <c r="B13" s="37" t="s">
        <v>9</v>
      </c>
      <c r="C13" s="90">
        <v>15297</v>
      </c>
      <c r="D13" s="90">
        <v>20541</v>
      </c>
      <c r="E13" s="91">
        <v>15732</v>
      </c>
      <c r="F13" s="92">
        <v>14377</v>
      </c>
      <c r="G13" s="2">
        <f t="shared" si="2"/>
        <v>35838</v>
      </c>
      <c r="H13" s="2">
        <f t="shared" si="3"/>
        <v>30109</v>
      </c>
      <c r="I13" s="93">
        <v>328820000</v>
      </c>
      <c r="J13" s="88">
        <v>97473000</v>
      </c>
      <c r="K13" s="43">
        <f t="shared" si="0"/>
        <v>426293000</v>
      </c>
    </row>
    <row r="14" spans="1:11" x14ac:dyDescent="0.15">
      <c r="A14" s="40">
        <f t="shared" si="1"/>
        <v>6</v>
      </c>
      <c r="B14" s="37" t="s">
        <v>32</v>
      </c>
      <c r="C14" s="91">
        <v>16502</v>
      </c>
      <c r="D14" s="91">
        <v>22641</v>
      </c>
      <c r="E14" s="91">
        <v>16642</v>
      </c>
      <c r="F14" s="92">
        <v>15749</v>
      </c>
      <c r="G14" s="2">
        <f t="shared" si="2"/>
        <v>39143</v>
      </c>
      <c r="H14" s="2">
        <f t="shared" si="3"/>
        <v>32391</v>
      </c>
      <c r="I14" s="88">
        <v>352543000</v>
      </c>
      <c r="J14" s="88">
        <v>106579000</v>
      </c>
      <c r="K14" s="43">
        <f t="shared" si="0"/>
        <v>459122000</v>
      </c>
    </row>
    <row r="15" spans="1:11" x14ac:dyDescent="0.15">
      <c r="A15" s="40">
        <f t="shared" si="1"/>
        <v>7</v>
      </c>
      <c r="B15" s="41" t="s">
        <v>33</v>
      </c>
      <c r="C15" s="91">
        <v>11910</v>
      </c>
      <c r="D15" s="91">
        <v>15689</v>
      </c>
      <c r="E15" s="91">
        <v>12947</v>
      </c>
      <c r="F15" s="92">
        <v>10227</v>
      </c>
      <c r="G15" s="2">
        <f t="shared" si="2"/>
        <v>27599</v>
      </c>
      <c r="H15" s="2">
        <f t="shared" si="3"/>
        <v>23174</v>
      </c>
      <c r="I15" s="88">
        <v>260349000</v>
      </c>
      <c r="J15" s="88">
        <v>68437000</v>
      </c>
      <c r="K15" s="43">
        <f t="shared" si="0"/>
        <v>328786000</v>
      </c>
    </row>
    <row r="16" spans="1:11" x14ac:dyDescent="0.15">
      <c r="A16" s="40">
        <f t="shared" si="1"/>
        <v>8</v>
      </c>
      <c r="B16" s="41" t="s">
        <v>34</v>
      </c>
      <c r="C16" s="91">
        <v>16533</v>
      </c>
      <c r="D16" s="91">
        <v>21239</v>
      </c>
      <c r="E16" s="91">
        <v>16948</v>
      </c>
      <c r="F16" s="92">
        <v>15171</v>
      </c>
      <c r="G16" s="2">
        <f t="shared" si="2"/>
        <v>37772</v>
      </c>
      <c r="H16" s="2">
        <f t="shared" si="3"/>
        <v>32119</v>
      </c>
      <c r="I16" s="88">
        <v>344482000</v>
      </c>
      <c r="J16" s="88">
        <v>101450000</v>
      </c>
      <c r="K16" s="43">
        <f t="shared" si="0"/>
        <v>445932000</v>
      </c>
    </row>
    <row r="17" spans="1:11" x14ac:dyDescent="0.15">
      <c r="A17" s="40">
        <f t="shared" si="1"/>
        <v>9</v>
      </c>
      <c r="B17" s="37" t="s">
        <v>10</v>
      </c>
      <c r="C17" s="59">
        <v>15598</v>
      </c>
      <c r="D17" s="59">
        <v>20410</v>
      </c>
      <c r="E17" s="59">
        <v>16187</v>
      </c>
      <c r="F17" s="59">
        <v>14702</v>
      </c>
      <c r="G17" s="2">
        <f t="shared" si="2"/>
        <v>36008</v>
      </c>
      <c r="H17" s="2">
        <f t="shared" si="3"/>
        <v>30889</v>
      </c>
      <c r="I17" s="88">
        <v>316181000</v>
      </c>
      <c r="J17" s="88">
        <v>99629000</v>
      </c>
      <c r="K17" s="43">
        <f t="shared" si="0"/>
        <v>415810000</v>
      </c>
    </row>
    <row r="18" spans="1:11" x14ac:dyDescent="0.15">
      <c r="A18" s="40">
        <f t="shared" si="1"/>
        <v>10</v>
      </c>
      <c r="B18" s="37" t="s">
        <v>35</v>
      </c>
      <c r="C18" s="91">
        <v>15571</v>
      </c>
      <c r="D18" s="91">
        <v>21151</v>
      </c>
      <c r="E18" s="91">
        <v>16411</v>
      </c>
      <c r="F18" s="92">
        <v>15066</v>
      </c>
      <c r="G18" s="2">
        <f t="shared" si="2"/>
        <v>36722</v>
      </c>
      <c r="H18" s="2">
        <f t="shared" si="3"/>
        <v>31477</v>
      </c>
      <c r="I18" s="88">
        <v>326463000</v>
      </c>
      <c r="J18" s="88">
        <v>101002000</v>
      </c>
      <c r="K18" s="43">
        <f t="shared" si="0"/>
        <v>427465000</v>
      </c>
    </row>
    <row r="19" spans="1:11" x14ac:dyDescent="0.15">
      <c r="A19" s="40">
        <f t="shared" si="1"/>
        <v>11</v>
      </c>
      <c r="B19" s="37" t="s">
        <v>36</v>
      </c>
      <c r="C19" s="91">
        <v>16242</v>
      </c>
      <c r="D19" s="91">
        <v>21607</v>
      </c>
      <c r="E19" s="91">
        <v>16981</v>
      </c>
      <c r="F19" s="91">
        <v>15116</v>
      </c>
      <c r="G19" s="2">
        <f t="shared" si="2"/>
        <v>37849</v>
      </c>
      <c r="H19" s="2">
        <f t="shared" si="3"/>
        <v>32097</v>
      </c>
      <c r="I19" s="91">
        <v>340747000</v>
      </c>
      <c r="J19" s="91">
        <v>95618000</v>
      </c>
      <c r="K19" s="43">
        <f t="shared" si="0"/>
        <v>436365000</v>
      </c>
    </row>
    <row r="20" spans="1:11" x14ac:dyDescent="0.15">
      <c r="A20" s="44">
        <f t="shared" si="1"/>
        <v>12</v>
      </c>
      <c r="B20" s="37" t="s">
        <v>37</v>
      </c>
      <c r="C20" s="94">
        <v>13981</v>
      </c>
      <c r="D20" s="94">
        <v>20057</v>
      </c>
      <c r="E20" s="94">
        <v>15609</v>
      </c>
      <c r="F20" s="94">
        <v>13719</v>
      </c>
      <c r="G20" s="2">
        <f t="shared" si="2"/>
        <v>34038</v>
      </c>
      <c r="H20" s="2">
        <f t="shared" si="3"/>
        <v>29328</v>
      </c>
      <c r="I20" s="94">
        <v>311400000</v>
      </c>
      <c r="J20" s="94">
        <v>85475000</v>
      </c>
      <c r="K20" s="43">
        <f t="shared" si="0"/>
        <v>396875000</v>
      </c>
    </row>
    <row r="21" spans="1:11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1" x14ac:dyDescent="0.15">
      <c r="A22" s="118" t="s">
        <v>74</v>
      </c>
      <c r="B22" s="118"/>
      <c r="C22" s="119">
        <f t="shared" ref="C22:K22" si="4">SUM(C9:C20)</f>
        <v>180816</v>
      </c>
      <c r="D22" s="119">
        <f t="shared" si="4"/>
        <v>244738</v>
      </c>
      <c r="E22" s="119">
        <f t="shared" si="4"/>
        <v>192721</v>
      </c>
      <c r="F22" s="119">
        <f t="shared" si="4"/>
        <v>171047</v>
      </c>
      <c r="G22" s="119">
        <f>SUM(G9:G21)</f>
        <v>425554</v>
      </c>
      <c r="H22" s="119">
        <f>SUM(H9:H21)</f>
        <v>363768</v>
      </c>
      <c r="I22" s="119">
        <f t="shared" si="4"/>
        <v>3880566000</v>
      </c>
      <c r="J22" s="119">
        <f t="shared" si="4"/>
        <v>1136813000</v>
      </c>
      <c r="K22" s="119">
        <f t="shared" si="4"/>
        <v>5017379000</v>
      </c>
    </row>
    <row r="23" spans="1:11" x14ac:dyDescent="0.15">
      <c r="A23" s="118" t="s">
        <v>75</v>
      </c>
      <c r="B23" s="120"/>
      <c r="C23" s="121">
        <v>186143</v>
      </c>
      <c r="D23" s="121">
        <v>256954</v>
      </c>
      <c r="E23" s="121">
        <v>198941</v>
      </c>
      <c r="F23" s="121">
        <v>175066</v>
      </c>
      <c r="G23" s="121">
        <v>443097</v>
      </c>
      <c r="H23" s="121">
        <v>374007</v>
      </c>
      <c r="I23" s="121">
        <v>3960210000</v>
      </c>
      <c r="J23" s="121">
        <v>1185507000</v>
      </c>
      <c r="K23" s="121">
        <v>5145717000</v>
      </c>
    </row>
    <row r="24" spans="1:11" x14ac:dyDescent="0.15">
      <c r="K24" s="89">
        <f>K22/K23</f>
        <v>0.97505925801982507</v>
      </c>
    </row>
    <row r="27" spans="1:11" x14ac:dyDescent="0.15">
      <c r="B27" s="31" t="s">
        <v>66</v>
      </c>
    </row>
    <row r="28" spans="1:11" x14ac:dyDescent="0.15">
      <c r="B28" s="80" t="s">
        <v>59</v>
      </c>
      <c r="C28" s="80"/>
    </row>
    <row r="29" spans="1:11" x14ac:dyDescent="0.15">
      <c r="B29" s="80" t="s">
        <v>1</v>
      </c>
      <c r="C29" s="80" t="s">
        <v>83</v>
      </c>
    </row>
    <row r="30" spans="1:11" x14ac:dyDescent="0.15">
      <c r="B30" s="80" t="s">
        <v>61</v>
      </c>
      <c r="C30" s="80" t="s">
        <v>60</v>
      </c>
    </row>
    <row r="48" spans="1:1" x14ac:dyDescent="0.15">
      <c r="A48" s="31" t="s">
        <v>71</v>
      </c>
    </row>
    <row r="49" spans="1:10" x14ac:dyDescent="0.15">
      <c r="A49" s="200" t="s">
        <v>3</v>
      </c>
      <c r="B49" s="200"/>
      <c r="C49" s="203" t="s">
        <v>72</v>
      </c>
      <c r="D49" s="204"/>
      <c r="E49" s="204"/>
      <c r="F49" s="205"/>
      <c r="G49" s="81"/>
      <c r="H49" s="81"/>
      <c r="I49" s="203" t="s">
        <v>73</v>
      </c>
      <c r="J49" s="204"/>
    </row>
    <row r="50" spans="1:10" x14ac:dyDescent="0.15">
      <c r="A50" s="201"/>
      <c r="B50" s="201"/>
      <c r="C50" s="208" t="s">
        <v>26</v>
      </c>
      <c r="D50" s="208"/>
      <c r="E50" s="208" t="s">
        <v>27</v>
      </c>
      <c r="F50" s="208"/>
      <c r="G50" s="108"/>
      <c r="H50" s="108"/>
      <c r="I50" s="101" t="s">
        <v>26</v>
      </c>
      <c r="J50" s="101" t="s">
        <v>27</v>
      </c>
    </row>
    <row r="51" spans="1:10" ht="13" thickBot="1" x14ac:dyDescent="0.2">
      <c r="A51" s="202"/>
      <c r="B51" s="202"/>
      <c r="C51" s="221" t="s">
        <v>29</v>
      </c>
      <c r="D51" s="222"/>
      <c r="E51" s="221" t="s">
        <v>29</v>
      </c>
      <c r="F51" s="222"/>
      <c r="G51" s="109"/>
      <c r="H51" s="109"/>
      <c r="I51" s="102" t="s">
        <v>29</v>
      </c>
      <c r="J51" s="102" t="s">
        <v>29</v>
      </c>
    </row>
    <row r="52" spans="1:10" ht="13" thickTop="1" x14ac:dyDescent="0.15">
      <c r="A52" s="36">
        <v>1</v>
      </c>
      <c r="B52" s="97" t="s">
        <v>7</v>
      </c>
      <c r="C52" s="215">
        <v>207338000</v>
      </c>
      <c r="D52" s="216"/>
      <c r="E52" s="217">
        <v>68836000</v>
      </c>
      <c r="F52" s="218"/>
      <c r="G52" s="110"/>
      <c r="H52" s="110"/>
      <c r="I52" s="99">
        <v>285956000</v>
      </c>
      <c r="J52" s="100">
        <v>76417000</v>
      </c>
    </row>
    <row r="53" spans="1:10" x14ac:dyDescent="0.15">
      <c r="A53" s="40">
        <f>A52+1</f>
        <v>2</v>
      </c>
      <c r="B53" s="98" t="s">
        <v>8</v>
      </c>
      <c r="C53" s="215">
        <v>206541000</v>
      </c>
      <c r="D53" s="216"/>
      <c r="E53" s="217">
        <v>65046000</v>
      </c>
      <c r="F53" s="218"/>
      <c r="G53" s="110"/>
      <c r="H53" s="110"/>
      <c r="I53" s="99">
        <v>287280000</v>
      </c>
      <c r="J53" s="100">
        <v>77276000</v>
      </c>
    </row>
    <row r="54" spans="1:10" x14ac:dyDescent="0.15">
      <c r="A54" s="40">
        <f t="shared" ref="A54:A63" si="5">A53+1</f>
        <v>3</v>
      </c>
      <c r="B54" s="97" t="s">
        <v>30</v>
      </c>
      <c r="C54" s="215">
        <v>200671000</v>
      </c>
      <c r="D54" s="216"/>
      <c r="E54" s="217">
        <v>62816000</v>
      </c>
      <c r="F54" s="218"/>
      <c r="G54" s="110"/>
      <c r="H54" s="110"/>
      <c r="I54" s="99">
        <v>302173000</v>
      </c>
      <c r="J54" s="100">
        <v>91511000</v>
      </c>
    </row>
    <row r="55" spans="1:10" x14ac:dyDescent="0.15">
      <c r="A55" s="40">
        <f t="shared" si="5"/>
        <v>4</v>
      </c>
      <c r="B55" s="97" t="s">
        <v>31</v>
      </c>
      <c r="C55" s="215">
        <v>232538000</v>
      </c>
      <c r="D55" s="216"/>
      <c r="E55" s="217">
        <v>72803000</v>
      </c>
      <c r="F55" s="218"/>
      <c r="G55" s="110"/>
      <c r="H55" s="110"/>
      <c r="I55" s="99">
        <v>295249000</v>
      </c>
      <c r="J55" s="100">
        <v>95493000</v>
      </c>
    </row>
    <row r="56" spans="1:10" x14ac:dyDescent="0.15">
      <c r="A56" s="40">
        <f t="shared" si="5"/>
        <v>5</v>
      </c>
      <c r="B56" s="97" t="s">
        <v>9</v>
      </c>
      <c r="C56" s="215">
        <v>232558000</v>
      </c>
      <c r="D56" s="216"/>
      <c r="E56" s="217">
        <v>71445000</v>
      </c>
      <c r="F56" s="218"/>
      <c r="G56" s="110"/>
      <c r="H56" s="110"/>
      <c r="I56" s="99">
        <v>273017000</v>
      </c>
      <c r="J56" s="100">
        <v>84887000</v>
      </c>
    </row>
    <row r="57" spans="1:10" x14ac:dyDescent="0.15">
      <c r="A57" s="40">
        <f t="shared" si="5"/>
        <v>6</v>
      </c>
      <c r="B57" s="97" t="s">
        <v>32</v>
      </c>
      <c r="C57" s="215">
        <v>209800000</v>
      </c>
      <c r="D57" s="216"/>
      <c r="E57" s="217">
        <v>60942000</v>
      </c>
      <c r="F57" s="218"/>
      <c r="G57" s="110"/>
      <c r="H57" s="110"/>
      <c r="I57" s="99">
        <v>303173000</v>
      </c>
      <c r="J57" s="100">
        <v>98072000</v>
      </c>
    </row>
    <row r="58" spans="1:10" x14ac:dyDescent="0.15">
      <c r="A58" s="40">
        <f t="shared" si="5"/>
        <v>7</v>
      </c>
      <c r="B58" s="98" t="s">
        <v>33</v>
      </c>
      <c r="C58" s="215">
        <v>236129000</v>
      </c>
      <c r="D58" s="216"/>
      <c r="E58" s="217">
        <v>68898000</v>
      </c>
      <c r="F58" s="218"/>
      <c r="G58" s="110"/>
      <c r="H58" s="110"/>
      <c r="I58" s="99">
        <v>247550000</v>
      </c>
      <c r="J58" s="100">
        <v>82892000</v>
      </c>
    </row>
    <row r="59" spans="1:10" x14ac:dyDescent="0.15">
      <c r="A59" s="40">
        <f t="shared" si="5"/>
        <v>8</v>
      </c>
      <c r="B59" s="98" t="s">
        <v>34</v>
      </c>
      <c r="C59" s="215">
        <v>185751000</v>
      </c>
      <c r="D59" s="216"/>
      <c r="E59" s="217">
        <v>48205000</v>
      </c>
      <c r="F59" s="218"/>
      <c r="G59" s="110"/>
      <c r="H59" s="110"/>
      <c r="I59" s="99">
        <f>[1]Sheet1!H37</f>
        <v>288333000</v>
      </c>
      <c r="J59" s="100">
        <f>[1]Sheet1!I37</f>
        <v>98657000</v>
      </c>
    </row>
    <row r="60" spans="1:10" x14ac:dyDescent="0.15">
      <c r="A60" s="40">
        <f t="shared" si="5"/>
        <v>9</v>
      </c>
      <c r="B60" s="97" t="s">
        <v>10</v>
      </c>
      <c r="C60" s="215">
        <v>232343000</v>
      </c>
      <c r="D60" s="216"/>
      <c r="E60" s="217">
        <v>63551000</v>
      </c>
      <c r="F60" s="218"/>
      <c r="G60" s="110"/>
      <c r="H60" s="110"/>
      <c r="I60" s="99">
        <f>[2]Sheet1!H38</f>
        <v>335030000</v>
      </c>
      <c r="J60" s="100">
        <f>[2]Sheet1!I38</f>
        <v>116300000</v>
      </c>
    </row>
    <row r="61" spans="1:10" x14ac:dyDescent="0.15">
      <c r="A61" s="40">
        <f t="shared" si="5"/>
        <v>10</v>
      </c>
      <c r="B61" s="97" t="s">
        <v>35</v>
      </c>
      <c r="C61" s="215">
        <v>220678000</v>
      </c>
      <c r="D61" s="216"/>
      <c r="E61" s="217">
        <v>63887000</v>
      </c>
      <c r="F61" s="218"/>
      <c r="G61" s="110"/>
      <c r="H61" s="110"/>
      <c r="I61" s="99">
        <f>[2]Sheet1!H37</f>
        <v>339690000</v>
      </c>
      <c r="J61" s="100">
        <f>[2]Sheet1!I37</f>
        <v>116505000</v>
      </c>
    </row>
    <row r="62" spans="1:10" x14ac:dyDescent="0.15">
      <c r="A62" s="40">
        <f t="shared" si="5"/>
        <v>11</v>
      </c>
      <c r="B62" s="97" t="s">
        <v>36</v>
      </c>
      <c r="C62" s="215">
        <v>218956000</v>
      </c>
      <c r="D62" s="216"/>
      <c r="E62" s="217">
        <v>68301000</v>
      </c>
      <c r="F62" s="218"/>
      <c r="G62" s="110"/>
      <c r="H62" s="110"/>
      <c r="I62" s="99"/>
      <c r="J62" s="100"/>
    </row>
    <row r="63" spans="1:10" ht="13" thickBot="1" x14ac:dyDescent="0.2">
      <c r="A63" s="44">
        <f t="shared" si="5"/>
        <v>12</v>
      </c>
      <c r="B63" s="97" t="s">
        <v>37</v>
      </c>
      <c r="C63" s="215">
        <v>222722000</v>
      </c>
      <c r="D63" s="216"/>
      <c r="E63" s="217">
        <v>72631000</v>
      </c>
      <c r="F63" s="218"/>
      <c r="G63" s="111"/>
      <c r="H63" s="111"/>
      <c r="I63" s="106"/>
      <c r="J63" s="107"/>
    </row>
    <row r="64" spans="1:10" ht="13" thickTop="1" x14ac:dyDescent="0.15">
      <c r="A64" s="49" t="s">
        <v>39</v>
      </c>
      <c r="B64" s="50"/>
      <c r="C64" s="219">
        <f>SUM(C52:C63)</f>
        <v>2606025000</v>
      </c>
      <c r="D64" s="220"/>
      <c r="E64" s="219">
        <f>SUM(E52:E63)</f>
        <v>787361000</v>
      </c>
      <c r="F64" s="220"/>
      <c r="G64" s="112"/>
      <c r="H64" s="112"/>
      <c r="I64" s="103">
        <f t="shared" ref="I64:J64" si="6">SUM(I52:I63)</f>
        <v>2957451000</v>
      </c>
      <c r="J64" s="103">
        <f t="shared" si="6"/>
        <v>938010000</v>
      </c>
    </row>
    <row r="65" spans="1:10" ht="13" thickBot="1" x14ac:dyDescent="0.2">
      <c r="A65" s="95" t="s">
        <v>69</v>
      </c>
      <c r="B65" s="96"/>
      <c r="C65" s="212">
        <f>C64/12</f>
        <v>217168750</v>
      </c>
      <c r="D65" s="213"/>
      <c r="E65" s="212">
        <f t="shared" ref="E65" si="7">E64/12</f>
        <v>65613416.666666664</v>
      </c>
      <c r="F65" s="213"/>
      <c r="G65" s="113"/>
      <c r="H65" s="113"/>
      <c r="I65" s="104">
        <f>I64/5</f>
        <v>591490200</v>
      </c>
      <c r="J65" s="104">
        <f>J64/5</f>
        <v>187602000</v>
      </c>
    </row>
    <row r="66" spans="1:10" ht="13" thickTop="1" x14ac:dyDescent="0.15">
      <c r="A66" s="31" t="s">
        <v>70</v>
      </c>
      <c r="C66" s="214">
        <f>C55/22</f>
        <v>10569909.090909092</v>
      </c>
      <c r="D66" s="214"/>
      <c r="E66" s="214">
        <f>E55/22</f>
        <v>3309227.2727272729</v>
      </c>
      <c r="F66" s="214"/>
      <c r="G66" s="105"/>
      <c r="H66" s="105"/>
      <c r="I66" s="105">
        <f>I55/20</f>
        <v>14762450</v>
      </c>
      <c r="J66" s="105">
        <f>J55/20</f>
        <v>4774650</v>
      </c>
    </row>
  </sheetData>
  <mergeCells count="47">
    <mergeCell ref="K6:K8"/>
    <mergeCell ref="C7:D7"/>
    <mergeCell ref="E7:F7"/>
    <mergeCell ref="G7:G8"/>
    <mergeCell ref="H7:H8"/>
    <mergeCell ref="C3:F3"/>
    <mergeCell ref="A6:B8"/>
    <mergeCell ref="C6:F6"/>
    <mergeCell ref="G6:H6"/>
    <mergeCell ref="I6:J6"/>
    <mergeCell ref="A49:B51"/>
    <mergeCell ref="C49:F49"/>
    <mergeCell ref="I49:J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6"/>
  <sheetViews>
    <sheetView workbookViewId="0">
      <selection activeCell="I22" sqref="I22:J22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6" x14ac:dyDescent="0.15">
      <c r="A1" s="31" t="s">
        <v>65</v>
      </c>
    </row>
    <row r="2" spans="1:16" x14ac:dyDescent="0.15">
      <c r="A2" s="31" t="s">
        <v>20</v>
      </c>
    </row>
    <row r="3" spans="1:16" x14ac:dyDescent="0.15">
      <c r="A3" s="31" t="s">
        <v>21</v>
      </c>
      <c r="C3" s="181" t="s">
        <v>96</v>
      </c>
      <c r="D3" s="182"/>
      <c r="E3" s="182"/>
      <c r="F3" s="182"/>
      <c r="G3" s="82"/>
      <c r="H3" s="82"/>
    </row>
    <row r="4" spans="1:16" x14ac:dyDescent="0.15">
      <c r="A4" s="31" t="s">
        <v>22</v>
      </c>
    </row>
    <row r="5" spans="1:16" x14ac:dyDescent="0.15">
      <c r="A5" s="31" t="s">
        <v>68</v>
      </c>
    </row>
    <row r="6" spans="1:16" x14ac:dyDescent="0.15">
      <c r="A6" s="200" t="s">
        <v>3</v>
      </c>
      <c r="B6" s="200"/>
      <c r="C6" s="203" t="s">
        <v>97</v>
      </c>
      <c r="D6" s="204"/>
      <c r="E6" s="204"/>
      <c r="F6" s="205"/>
      <c r="G6" s="206" t="s">
        <v>24</v>
      </c>
      <c r="H6" s="206"/>
      <c r="I6" s="203" t="s">
        <v>98</v>
      </c>
      <c r="J6" s="204"/>
      <c r="K6" s="200" t="s">
        <v>6</v>
      </c>
    </row>
    <row r="7" spans="1:16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6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</row>
    <row r="9" spans="1:16" ht="13" thickTop="1" x14ac:dyDescent="0.15">
      <c r="A9" s="83">
        <v>1</v>
      </c>
      <c r="B9" s="84" t="s">
        <v>7</v>
      </c>
      <c r="C9" s="85">
        <v>14677</v>
      </c>
      <c r="D9" s="85">
        <v>21095</v>
      </c>
      <c r="E9" s="86">
        <v>16079</v>
      </c>
      <c r="F9" s="87">
        <v>14212</v>
      </c>
      <c r="G9" s="1">
        <f>C9+D9</f>
        <v>35772</v>
      </c>
      <c r="H9" s="1">
        <f>E9+F9</f>
        <v>30291</v>
      </c>
      <c r="I9" s="88">
        <v>337763000</v>
      </c>
      <c r="J9" s="88">
        <v>89029000</v>
      </c>
      <c r="K9" s="39">
        <f t="shared" ref="K9:K20" si="0">SUM(I9:J9)</f>
        <v>426792000</v>
      </c>
      <c r="N9" s="31">
        <v>337763000</v>
      </c>
      <c r="P9" s="31">
        <v>89029000</v>
      </c>
    </row>
    <row r="10" spans="1:16" x14ac:dyDescent="0.15">
      <c r="A10" s="40">
        <f>A9+1</f>
        <v>2</v>
      </c>
      <c r="B10" s="41" t="s">
        <v>8</v>
      </c>
      <c r="C10" s="90">
        <v>14485</v>
      </c>
      <c r="D10" s="90">
        <v>20511</v>
      </c>
      <c r="E10" s="91">
        <v>14678</v>
      </c>
      <c r="F10" s="92">
        <v>13348</v>
      </c>
      <c r="G10" s="2">
        <f>C10+D10</f>
        <v>34996</v>
      </c>
      <c r="H10" s="2">
        <f>+F10+E10</f>
        <v>28026</v>
      </c>
      <c r="I10" s="93">
        <v>323981000</v>
      </c>
      <c r="J10" s="88">
        <v>86003000</v>
      </c>
      <c r="K10" s="43">
        <f t="shared" si="0"/>
        <v>409984000</v>
      </c>
      <c r="N10" s="31">
        <v>323981000</v>
      </c>
      <c r="P10" s="31">
        <v>86003000</v>
      </c>
    </row>
    <row r="11" spans="1:16" x14ac:dyDescent="0.15">
      <c r="A11" s="40">
        <f t="shared" ref="A11:A20" si="1">A10+1</f>
        <v>3</v>
      </c>
      <c r="B11" s="37" t="s">
        <v>30</v>
      </c>
      <c r="C11" s="90">
        <v>15788</v>
      </c>
      <c r="D11" s="90">
        <v>22047</v>
      </c>
      <c r="E11" s="91">
        <v>16355</v>
      </c>
      <c r="F11" s="92">
        <v>15338</v>
      </c>
      <c r="G11" s="2">
        <f t="shared" ref="G11:G20" si="2">C11+D11</f>
        <v>37835</v>
      </c>
      <c r="H11" s="2">
        <f t="shared" ref="H11:H20" si="3">+F11+E11</f>
        <v>31693</v>
      </c>
      <c r="I11" s="93">
        <v>363243000</v>
      </c>
      <c r="J11" s="88">
        <v>99622000</v>
      </c>
      <c r="K11" s="43">
        <f t="shared" si="0"/>
        <v>462865000</v>
      </c>
      <c r="N11" s="31">
        <v>363243000</v>
      </c>
      <c r="P11" s="31">
        <v>99622000</v>
      </c>
    </row>
    <row r="12" spans="1:16" x14ac:dyDescent="0.15">
      <c r="A12" s="40">
        <f t="shared" si="1"/>
        <v>4</v>
      </c>
      <c r="B12" s="37" t="s">
        <v>31</v>
      </c>
      <c r="C12" s="90">
        <v>12890</v>
      </c>
      <c r="D12" s="90">
        <v>19213</v>
      </c>
      <c r="E12" s="91">
        <v>14089</v>
      </c>
      <c r="F12" s="92">
        <v>12795</v>
      </c>
      <c r="G12" s="2">
        <f t="shared" si="2"/>
        <v>32103</v>
      </c>
      <c r="H12" s="2">
        <f t="shared" si="3"/>
        <v>26884</v>
      </c>
      <c r="I12" s="88">
        <v>283903000</v>
      </c>
      <c r="J12" s="88">
        <v>78840000</v>
      </c>
      <c r="K12" s="43">
        <f t="shared" si="0"/>
        <v>362743000</v>
      </c>
      <c r="N12" s="31">
        <v>283903000</v>
      </c>
      <c r="P12" s="31">
        <v>78840000</v>
      </c>
    </row>
    <row r="13" spans="1:16" x14ac:dyDescent="0.15">
      <c r="A13" s="40">
        <f t="shared" si="1"/>
        <v>5</v>
      </c>
      <c r="B13" s="37" t="s">
        <v>9</v>
      </c>
      <c r="C13" s="90">
        <v>14894</v>
      </c>
      <c r="D13" s="90">
        <v>21190</v>
      </c>
      <c r="E13" s="91">
        <v>15651</v>
      </c>
      <c r="F13" s="92">
        <v>14759</v>
      </c>
      <c r="G13" s="2">
        <f t="shared" si="2"/>
        <v>36084</v>
      </c>
      <c r="H13" s="2">
        <f t="shared" si="3"/>
        <v>30410</v>
      </c>
      <c r="I13" s="93">
        <v>335267000</v>
      </c>
      <c r="J13" s="88">
        <v>89586000</v>
      </c>
      <c r="K13" s="43">
        <f t="shared" si="0"/>
        <v>424853000</v>
      </c>
      <c r="N13" s="31">
        <v>335267000</v>
      </c>
      <c r="P13" s="31">
        <v>89586000</v>
      </c>
    </row>
    <row r="14" spans="1:16" x14ac:dyDescent="0.15">
      <c r="A14" s="40">
        <f t="shared" si="1"/>
        <v>6</v>
      </c>
      <c r="B14" s="37" t="s">
        <v>32</v>
      </c>
      <c r="C14" s="91">
        <v>12177</v>
      </c>
      <c r="D14" s="91">
        <v>17678</v>
      </c>
      <c r="E14" s="91">
        <v>13126</v>
      </c>
      <c r="F14" s="92">
        <v>12234</v>
      </c>
      <c r="G14" s="2">
        <f t="shared" si="2"/>
        <v>29855</v>
      </c>
      <c r="H14" s="2">
        <f t="shared" si="3"/>
        <v>25360</v>
      </c>
      <c r="I14" s="88">
        <v>276255000</v>
      </c>
      <c r="J14" s="88">
        <v>75387000</v>
      </c>
      <c r="K14" s="43">
        <f t="shared" si="0"/>
        <v>351642000</v>
      </c>
      <c r="N14" s="31">
        <v>276255000</v>
      </c>
      <c r="P14" s="31">
        <v>75387000</v>
      </c>
    </row>
    <row r="15" spans="1:16" x14ac:dyDescent="0.15">
      <c r="A15" s="40">
        <f t="shared" si="1"/>
        <v>7</v>
      </c>
      <c r="B15" s="41" t="s">
        <v>33</v>
      </c>
      <c r="C15" s="91">
        <v>15270</v>
      </c>
      <c r="D15" s="91">
        <v>22753</v>
      </c>
      <c r="E15" s="91">
        <v>15245</v>
      </c>
      <c r="F15" s="92">
        <v>15395</v>
      </c>
      <c r="G15" s="2">
        <f t="shared" si="2"/>
        <v>38023</v>
      </c>
      <c r="H15" s="2">
        <f t="shared" si="3"/>
        <v>30640</v>
      </c>
      <c r="I15" s="88">
        <v>360814000</v>
      </c>
      <c r="J15" s="88">
        <v>102076000</v>
      </c>
      <c r="K15" s="43">
        <f t="shared" si="0"/>
        <v>462890000</v>
      </c>
      <c r="N15" s="31">
        <v>360814000</v>
      </c>
      <c r="P15" s="31">
        <v>102076000</v>
      </c>
    </row>
    <row r="16" spans="1:16" x14ac:dyDescent="0.15">
      <c r="A16" s="40">
        <f t="shared" si="1"/>
        <v>8</v>
      </c>
      <c r="B16" s="41" t="s">
        <v>34</v>
      </c>
      <c r="C16" s="91">
        <v>14941</v>
      </c>
      <c r="D16" s="91">
        <v>25552</v>
      </c>
      <c r="E16" s="91">
        <v>15554</v>
      </c>
      <c r="F16" s="92">
        <v>15810</v>
      </c>
      <c r="G16" s="2">
        <f t="shared" si="2"/>
        <v>40493</v>
      </c>
      <c r="H16" s="2">
        <f t="shared" si="3"/>
        <v>31364</v>
      </c>
      <c r="I16" s="88">
        <v>394068000</v>
      </c>
      <c r="J16" s="88">
        <v>95898000</v>
      </c>
      <c r="K16" s="43">
        <f t="shared" si="0"/>
        <v>489966000</v>
      </c>
      <c r="N16" s="31">
        <v>394068000</v>
      </c>
      <c r="P16" s="31">
        <v>95898000</v>
      </c>
    </row>
    <row r="17" spans="1:16" x14ac:dyDescent="0.15">
      <c r="A17" s="40">
        <f t="shared" si="1"/>
        <v>9</v>
      </c>
      <c r="B17" s="37" t="s">
        <v>10</v>
      </c>
      <c r="C17" s="59">
        <v>13427</v>
      </c>
      <c r="D17" s="59">
        <v>23018</v>
      </c>
      <c r="E17" s="59">
        <v>14264</v>
      </c>
      <c r="F17" s="59">
        <v>14608</v>
      </c>
      <c r="G17" s="2">
        <f t="shared" si="2"/>
        <v>36445</v>
      </c>
      <c r="H17" s="2">
        <f t="shared" si="3"/>
        <v>28872</v>
      </c>
      <c r="I17" s="88">
        <v>348771000</v>
      </c>
      <c r="J17" s="88">
        <v>92971000</v>
      </c>
      <c r="K17" s="43">
        <f t="shared" si="0"/>
        <v>441742000</v>
      </c>
      <c r="N17" s="31">
        <v>348771000</v>
      </c>
      <c r="P17" s="31">
        <v>92971000</v>
      </c>
    </row>
    <row r="18" spans="1:16" x14ac:dyDescent="0.15">
      <c r="A18" s="40">
        <f t="shared" si="1"/>
        <v>10</v>
      </c>
      <c r="B18" s="37" t="s">
        <v>35</v>
      </c>
      <c r="C18" s="91">
        <v>15874</v>
      </c>
      <c r="D18" s="91">
        <v>25260</v>
      </c>
      <c r="E18" s="91">
        <v>16362</v>
      </c>
      <c r="F18" s="92">
        <v>16352</v>
      </c>
      <c r="G18" s="2">
        <f t="shared" si="2"/>
        <v>41134</v>
      </c>
      <c r="H18" s="2">
        <f t="shared" si="3"/>
        <v>32714</v>
      </c>
      <c r="I18" s="88">
        <v>395610000</v>
      </c>
      <c r="J18" s="88">
        <v>107591000</v>
      </c>
      <c r="K18" s="43">
        <f t="shared" si="0"/>
        <v>503201000</v>
      </c>
      <c r="N18" s="31">
        <v>395610000</v>
      </c>
      <c r="P18" s="31">
        <v>107591000</v>
      </c>
    </row>
    <row r="19" spans="1:16" x14ac:dyDescent="0.15">
      <c r="A19" s="40">
        <f t="shared" si="1"/>
        <v>11</v>
      </c>
      <c r="B19" s="37" t="s">
        <v>36</v>
      </c>
      <c r="C19" s="91">
        <v>16222</v>
      </c>
      <c r="D19" s="91">
        <v>27015</v>
      </c>
      <c r="E19" s="91">
        <v>15872</v>
      </c>
      <c r="F19" s="91">
        <v>15719</v>
      </c>
      <c r="G19" s="2">
        <f t="shared" si="2"/>
        <v>43237</v>
      </c>
      <c r="H19" s="2">
        <f t="shared" si="3"/>
        <v>31591</v>
      </c>
      <c r="I19" s="91">
        <v>395142000</v>
      </c>
      <c r="J19" s="91">
        <v>97454000</v>
      </c>
      <c r="K19" s="43">
        <f t="shared" si="0"/>
        <v>492596000</v>
      </c>
      <c r="N19" s="31">
        <v>395142000</v>
      </c>
      <c r="P19" s="31">
        <v>97454000</v>
      </c>
    </row>
    <row r="20" spans="1:16" x14ac:dyDescent="0.15">
      <c r="A20" s="44">
        <f t="shared" si="1"/>
        <v>12</v>
      </c>
      <c r="B20" s="37" t="s">
        <v>37</v>
      </c>
      <c r="C20" s="94">
        <v>12876</v>
      </c>
      <c r="D20" s="94">
        <v>23925</v>
      </c>
      <c r="E20" s="94">
        <v>13414</v>
      </c>
      <c r="F20" s="94">
        <v>13587</v>
      </c>
      <c r="G20" s="2">
        <f t="shared" si="2"/>
        <v>36801</v>
      </c>
      <c r="H20" s="2">
        <f t="shared" si="3"/>
        <v>27001</v>
      </c>
      <c r="I20" s="94">
        <v>349678000</v>
      </c>
      <c r="J20" s="94">
        <v>85876000</v>
      </c>
      <c r="K20" s="43">
        <f t="shared" si="0"/>
        <v>435554000</v>
      </c>
      <c r="N20" s="31">
        <v>349678000</v>
      </c>
      <c r="P20" s="31">
        <v>85876000</v>
      </c>
    </row>
    <row r="21" spans="1:16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6" x14ac:dyDescent="0.15">
      <c r="A22" s="118" t="s">
        <v>74</v>
      </c>
      <c r="B22" s="118"/>
      <c r="C22" s="119">
        <f t="shared" ref="C22:K22" si="4">SUM(C9:C20)</f>
        <v>173521</v>
      </c>
      <c r="D22" s="119">
        <f t="shared" si="4"/>
        <v>269257</v>
      </c>
      <c r="E22" s="119">
        <f t="shared" si="4"/>
        <v>180689</v>
      </c>
      <c r="F22" s="119">
        <f t="shared" si="4"/>
        <v>174157</v>
      </c>
      <c r="G22" s="119">
        <f>SUM(G9:G21)</f>
        <v>442778</v>
      </c>
      <c r="H22" s="119">
        <f>SUM(H9:H21)</f>
        <v>354846</v>
      </c>
      <c r="I22" s="119">
        <f t="shared" si="4"/>
        <v>4164495000</v>
      </c>
      <c r="J22" s="119">
        <f t="shared" si="4"/>
        <v>1100333000</v>
      </c>
      <c r="K22" s="119">
        <f t="shared" si="4"/>
        <v>5264828000</v>
      </c>
    </row>
    <row r="23" spans="1:16" x14ac:dyDescent="0.15">
      <c r="A23" s="118" t="s">
        <v>75</v>
      </c>
      <c r="B23" s="120"/>
      <c r="C23" s="121">
        <v>186143</v>
      </c>
      <c r="D23" s="121">
        <v>256954</v>
      </c>
      <c r="E23" s="121">
        <v>198941</v>
      </c>
      <c r="F23" s="121">
        <v>175066</v>
      </c>
      <c r="G23" s="121">
        <v>443097</v>
      </c>
      <c r="H23" s="121">
        <v>374007</v>
      </c>
      <c r="I23" s="121">
        <v>3960210000</v>
      </c>
      <c r="J23" s="121">
        <v>1185507000</v>
      </c>
      <c r="K23" s="121">
        <v>5145717000</v>
      </c>
    </row>
    <row r="24" spans="1:16" x14ac:dyDescent="0.15">
      <c r="K24" s="89">
        <f>K22/K23</f>
        <v>1.023147600227529</v>
      </c>
    </row>
    <row r="27" spans="1:16" x14ac:dyDescent="0.15">
      <c r="B27" s="31" t="s">
        <v>66</v>
      </c>
    </row>
    <row r="28" spans="1:16" x14ac:dyDescent="0.15">
      <c r="B28" s="80" t="s">
        <v>59</v>
      </c>
      <c r="C28" s="80"/>
    </row>
    <row r="29" spans="1:16" x14ac:dyDescent="0.15">
      <c r="B29" s="80" t="s">
        <v>1</v>
      </c>
      <c r="C29" s="80" t="s">
        <v>83</v>
      </c>
    </row>
    <row r="30" spans="1:16" x14ac:dyDescent="0.15">
      <c r="B30" s="80" t="s">
        <v>61</v>
      </c>
      <c r="C30" s="80" t="s">
        <v>60</v>
      </c>
    </row>
    <row r="48" spans="1:1" x14ac:dyDescent="0.15">
      <c r="A48" s="31" t="s">
        <v>71</v>
      </c>
    </row>
    <row r="49" spans="1:10" x14ac:dyDescent="0.15">
      <c r="A49" s="200" t="s">
        <v>3</v>
      </c>
      <c r="B49" s="200"/>
      <c r="C49" s="203" t="s">
        <v>72</v>
      </c>
      <c r="D49" s="204"/>
      <c r="E49" s="204"/>
      <c r="F49" s="205"/>
      <c r="G49" s="81"/>
      <c r="H49" s="81"/>
      <c r="I49" s="203" t="s">
        <v>73</v>
      </c>
      <c r="J49" s="204"/>
    </row>
    <row r="50" spans="1:10" x14ac:dyDescent="0.15">
      <c r="A50" s="201"/>
      <c r="B50" s="201"/>
      <c r="C50" s="208" t="s">
        <v>26</v>
      </c>
      <c r="D50" s="208"/>
      <c r="E50" s="208" t="s">
        <v>27</v>
      </c>
      <c r="F50" s="208"/>
      <c r="G50" s="108"/>
      <c r="H50" s="108"/>
      <c r="I50" s="101" t="s">
        <v>26</v>
      </c>
      <c r="J50" s="101" t="s">
        <v>27</v>
      </c>
    </row>
    <row r="51" spans="1:10" ht="13" thickBot="1" x14ac:dyDescent="0.2">
      <c r="A51" s="202"/>
      <c r="B51" s="202"/>
      <c r="C51" s="221" t="s">
        <v>29</v>
      </c>
      <c r="D51" s="222"/>
      <c r="E51" s="221" t="s">
        <v>29</v>
      </c>
      <c r="F51" s="222"/>
      <c r="G51" s="109"/>
      <c r="H51" s="109"/>
      <c r="I51" s="102" t="s">
        <v>29</v>
      </c>
      <c r="J51" s="102" t="s">
        <v>29</v>
      </c>
    </row>
    <row r="52" spans="1:10" ht="13" thickTop="1" x14ac:dyDescent="0.15">
      <c r="A52" s="36">
        <v>1</v>
      </c>
      <c r="B52" s="97" t="s">
        <v>7</v>
      </c>
      <c r="C52" s="215">
        <v>207338000</v>
      </c>
      <c r="D52" s="216"/>
      <c r="E52" s="217">
        <v>68836000</v>
      </c>
      <c r="F52" s="218"/>
      <c r="G52" s="110"/>
      <c r="H52" s="110"/>
      <c r="I52" s="99">
        <v>285956000</v>
      </c>
      <c r="J52" s="100">
        <v>76417000</v>
      </c>
    </row>
    <row r="53" spans="1:10" x14ac:dyDescent="0.15">
      <c r="A53" s="40">
        <f>A52+1</f>
        <v>2</v>
      </c>
      <c r="B53" s="98" t="s">
        <v>8</v>
      </c>
      <c r="C53" s="215">
        <v>206541000</v>
      </c>
      <c r="D53" s="216"/>
      <c r="E53" s="217">
        <v>65046000</v>
      </c>
      <c r="F53" s="218"/>
      <c r="G53" s="110"/>
      <c r="H53" s="110"/>
      <c r="I53" s="99">
        <v>287280000</v>
      </c>
      <c r="J53" s="100">
        <v>77276000</v>
      </c>
    </row>
    <row r="54" spans="1:10" x14ac:dyDescent="0.15">
      <c r="A54" s="40">
        <f t="shared" ref="A54:A63" si="5">A53+1</f>
        <v>3</v>
      </c>
      <c r="B54" s="97" t="s">
        <v>30</v>
      </c>
      <c r="C54" s="215">
        <v>200671000</v>
      </c>
      <c r="D54" s="216"/>
      <c r="E54" s="217">
        <v>62816000</v>
      </c>
      <c r="F54" s="218"/>
      <c r="G54" s="110"/>
      <c r="H54" s="110"/>
      <c r="I54" s="99">
        <v>302173000</v>
      </c>
      <c r="J54" s="100">
        <v>91511000</v>
      </c>
    </row>
    <row r="55" spans="1:10" x14ac:dyDescent="0.15">
      <c r="A55" s="40">
        <f t="shared" si="5"/>
        <v>4</v>
      </c>
      <c r="B55" s="97" t="s">
        <v>31</v>
      </c>
      <c r="C55" s="215">
        <v>232538000</v>
      </c>
      <c r="D55" s="216"/>
      <c r="E55" s="217">
        <v>72803000</v>
      </c>
      <c r="F55" s="218"/>
      <c r="G55" s="110"/>
      <c r="H55" s="110"/>
      <c r="I55" s="99">
        <v>295249000</v>
      </c>
      <c r="J55" s="100">
        <v>95493000</v>
      </c>
    </row>
    <row r="56" spans="1:10" x14ac:dyDescent="0.15">
      <c r="A56" s="40">
        <f t="shared" si="5"/>
        <v>5</v>
      </c>
      <c r="B56" s="97" t="s">
        <v>9</v>
      </c>
      <c r="C56" s="215">
        <v>232558000</v>
      </c>
      <c r="D56" s="216"/>
      <c r="E56" s="217">
        <v>71445000</v>
      </c>
      <c r="F56" s="218"/>
      <c r="G56" s="110"/>
      <c r="H56" s="110"/>
      <c r="I56" s="99">
        <v>273017000</v>
      </c>
      <c r="J56" s="100">
        <v>84887000</v>
      </c>
    </row>
    <row r="57" spans="1:10" x14ac:dyDescent="0.15">
      <c r="A57" s="40">
        <f t="shared" si="5"/>
        <v>6</v>
      </c>
      <c r="B57" s="97" t="s">
        <v>32</v>
      </c>
      <c r="C57" s="215">
        <v>209800000</v>
      </c>
      <c r="D57" s="216"/>
      <c r="E57" s="217">
        <v>60942000</v>
      </c>
      <c r="F57" s="218"/>
      <c r="G57" s="110"/>
      <c r="H57" s="110"/>
      <c r="I57" s="99">
        <v>303173000</v>
      </c>
      <c r="J57" s="100">
        <v>98072000</v>
      </c>
    </row>
    <row r="58" spans="1:10" x14ac:dyDescent="0.15">
      <c r="A58" s="40">
        <f t="shared" si="5"/>
        <v>7</v>
      </c>
      <c r="B58" s="98" t="s">
        <v>33</v>
      </c>
      <c r="C58" s="215">
        <v>236129000</v>
      </c>
      <c r="D58" s="216"/>
      <c r="E58" s="217">
        <v>68898000</v>
      </c>
      <c r="F58" s="218"/>
      <c r="G58" s="110"/>
      <c r="H58" s="110"/>
      <c r="I58" s="99">
        <v>247550000</v>
      </c>
      <c r="J58" s="100">
        <v>82892000</v>
      </c>
    </row>
    <row r="59" spans="1:10" x14ac:dyDescent="0.15">
      <c r="A59" s="40">
        <f t="shared" si="5"/>
        <v>8</v>
      </c>
      <c r="B59" s="98" t="s">
        <v>34</v>
      </c>
      <c r="C59" s="215">
        <v>185751000</v>
      </c>
      <c r="D59" s="216"/>
      <c r="E59" s="217">
        <v>48205000</v>
      </c>
      <c r="F59" s="218"/>
      <c r="G59" s="110"/>
      <c r="H59" s="110"/>
      <c r="I59" s="99">
        <f>[1]Sheet1!H37</f>
        <v>288333000</v>
      </c>
      <c r="J59" s="100">
        <f>[1]Sheet1!I37</f>
        <v>98657000</v>
      </c>
    </row>
    <row r="60" spans="1:10" x14ac:dyDescent="0.15">
      <c r="A60" s="40">
        <f t="shared" si="5"/>
        <v>9</v>
      </c>
      <c r="B60" s="97" t="s">
        <v>10</v>
      </c>
      <c r="C60" s="215">
        <v>232343000</v>
      </c>
      <c r="D60" s="216"/>
      <c r="E60" s="217">
        <v>63551000</v>
      </c>
      <c r="F60" s="218"/>
      <c r="G60" s="110"/>
      <c r="H60" s="110"/>
      <c r="I60" s="99">
        <f>[2]Sheet1!H38</f>
        <v>335030000</v>
      </c>
      <c r="J60" s="100">
        <f>[2]Sheet1!I38</f>
        <v>116300000</v>
      </c>
    </row>
    <row r="61" spans="1:10" x14ac:dyDescent="0.15">
      <c r="A61" s="40">
        <f t="shared" si="5"/>
        <v>10</v>
      </c>
      <c r="B61" s="97" t="s">
        <v>35</v>
      </c>
      <c r="C61" s="215">
        <v>220678000</v>
      </c>
      <c r="D61" s="216"/>
      <c r="E61" s="217">
        <v>63887000</v>
      </c>
      <c r="F61" s="218"/>
      <c r="G61" s="110"/>
      <c r="H61" s="110"/>
      <c r="I61" s="99">
        <f>[2]Sheet1!H37</f>
        <v>339690000</v>
      </c>
      <c r="J61" s="100">
        <f>[2]Sheet1!I37</f>
        <v>116505000</v>
      </c>
    </row>
    <row r="62" spans="1:10" x14ac:dyDescent="0.15">
      <c r="A62" s="40">
        <f t="shared" si="5"/>
        <v>11</v>
      </c>
      <c r="B62" s="97" t="s">
        <v>36</v>
      </c>
      <c r="C62" s="215">
        <v>218956000</v>
      </c>
      <c r="D62" s="216"/>
      <c r="E62" s="217">
        <v>68301000</v>
      </c>
      <c r="F62" s="218"/>
      <c r="G62" s="110"/>
      <c r="H62" s="110"/>
      <c r="I62" s="99"/>
      <c r="J62" s="100"/>
    </row>
    <row r="63" spans="1:10" ht="13" thickBot="1" x14ac:dyDescent="0.2">
      <c r="A63" s="44">
        <f t="shared" si="5"/>
        <v>12</v>
      </c>
      <c r="B63" s="97" t="s">
        <v>37</v>
      </c>
      <c r="C63" s="215">
        <v>222722000</v>
      </c>
      <c r="D63" s="216"/>
      <c r="E63" s="217">
        <v>72631000</v>
      </c>
      <c r="F63" s="218"/>
      <c r="G63" s="111"/>
      <c r="H63" s="111"/>
      <c r="I63" s="106"/>
      <c r="J63" s="107"/>
    </row>
    <row r="64" spans="1:10" ht="13" thickTop="1" x14ac:dyDescent="0.15">
      <c r="A64" s="49" t="s">
        <v>39</v>
      </c>
      <c r="B64" s="50"/>
      <c r="C64" s="219">
        <f>SUM(C52:C63)</f>
        <v>2606025000</v>
      </c>
      <c r="D64" s="220"/>
      <c r="E64" s="219">
        <f>SUM(E52:E63)</f>
        <v>787361000</v>
      </c>
      <c r="F64" s="220"/>
      <c r="G64" s="112"/>
      <c r="H64" s="112"/>
      <c r="I64" s="103">
        <f t="shared" ref="I64:J64" si="6">SUM(I52:I63)</f>
        <v>2957451000</v>
      </c>
      <c r="J64" s="103">
        <f t="shared" si="6"/>
        <v>938010000</v>
      </c>
    </row>
    <row r="65" spans="1:10" ht="13" thickBot="1" x14ac:dyDescent="0.2">
      <c r="A65" s="95" t="s">
        <v>69</v>
      </c>
      <c r="B65" s="96"/>
      <c r="C65" s="212">
        <f>C64/12</f>
        <v>217168750</v>
      </c>
      <c r="D65" s="213"/>
      <c r="E65" s="212">
        <f t="shared" ref="E65" si="7">E64/12</f>
        <v>65613416.666666664</v>
      </c>
      <c r="F65" s="213"/>
      <c r="G65" s="113"/>
      <c r="H65" s="113"/>
      <c r="I65" s="104">
        <f>I64/5</f>
        <v>591490200</v>
      </c>
      <c r="J65" s="104">
        <f>J64/5</f>
        <v>187602000</v>
      </c>
    </row>
    <row r="66" spans="1:10" ht="13" thickTop="1" x14ac:dyDescent="0.15">
      <c r="A66" s="31" t="s">
        <v>70</v>
      </c>
      <c r="C66" s="214">
        <f>C55/22</f>
        <v>10569909.090909092</v>
      </c>
      <c r="D66" s="214"/>
      <c r="E66" s="214">
        <f>E55/22</f>
        <v>3309227.2727272729</v>
      </c>
      <c r="F66" s="214"/>
      <c r="G66" s="105"/>
      <c r="H66" s="105"/>
      <c r="I66" s="105">
        <f>I55/20</f>
        <v>14762450</v>
      </c>
      <c r="J66" s="105">
        <f>J55/20</f>
        <v>4774650</v>
      </c>
    </row>
  </sheetData>
  <mergeCells count="47">
    <mergeCell ref="C3:F3"/>
    <mergeCell ref="A6:B8"/>
    <mergeCell ref="C6:F6"/>
    <mergeCell ref="G6:H6"/>
    <mergeCell ref="I6:J6"/>
    <mergeCell ref="C7:D7"/>
    <mergeCell ref="E7:F7"/>
    <mergeCell ref="C54:D54"/>
    <mergeCell ref="E54:F54"/>
    <mergeCell ref="C55:D55"/>
    <mergeCell ref="E55:F55"/>
    <mergeCell ref="E52:F52"/>
    <mergeCell ref="C52:D52"/>
    <mergeCell ref="C53:D53"/>
    <mergeCell ref="E53:F53"/>
    <mergeCell ref="C58:D58"/>
    <mergeCell ref="E58:F58"/>
    <mergeCell ref="C59:D59"/>
    <mergeCell ref="E59:F59"/>
    <mergeCell ref="C56:D56"/>
    <mergeCell ref="E56:F56"/>
    <mergeCell ref="C57:D57"/>
    <mergeCell ref="E57:F57"/>
    <mergeCell ref="C62:D62"/>
    <mergeCell ref="E62:F62"/>
    <mergeCell ref="C63:D63"/>
    <mergeCell ref="E63:F63"/>
    <mergeCell ref="C60:D60"/>
    <mergeCell ref="E60:F60"/>
    <mergeCell ref="C61:D61"/>
    <mergeCell ref="E61:F61"/>
    <mergeCell ref="C66:D66"/>
    <mergeCell ref="E66:F66"/>
    <mergeCell ref="C64:D64"/>
    <mergeCell ref="E64:F64"/>
    <mergeCell ref="C65:D65"/>
    <mergeCell ref="E65:F65"/>
    <mergeCell ref="K6:K8"/>
    <mergeCell ref="G7:G8"/>
    <mergeCell ref="H7:H8"/>
    <mergeCell ref="A49:B51"/>
    <mergeCell ref="C49:F49"/>
    <mergeCell ref="I49:J49"/>
    <mergeCell ref="C50:D50"/>
    <mergeCell ref="E50:F50"/>
    <mergeCell ref="C51:D51"/>
    <mergeCell ref="E51:F5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6"/>
  <sheetViews>
    <sheetView workbookViewId="0">
      <selection activeCell="I22" sqref="I22:J22"/>
    </sheetView>
  </sheetViews>
  <sheetFormatPr baseColWidth="10" defaultColWidth="9.1640625" defaultRowHeight="12" x14ac:dyDescent="0.15"/>
  <cols>
    <col min="1" max="1" width="3.33203125" style="31" customWidth="1"/>
    <col min="2" max="2" width="8.6640625" style="31" customWidth="1"/>
    <col min="3" max="3" width="7.83203125" style="31" customWidth="1"/>
    <col min="4" max="4" width="8.5" style="31" customWidth="1"/>
    <col min="5" max="5" width="8.6640625" style="31" customWidth="1"/>
    <col min="6" max="8" width="8.1640625" style="31" customWidth="1"/>
    <col min="9" max="9" width="13" style="31" customWidth="1"/>
    <col min="10" max="10" width="12.1640625" style="31" customWidth="1"/>
    <col min="11" max="11" width="12" style="31" customWidth="1"/>
    <col min="12" max="16384" width="9.1640625" style="31"/>
  </cols>
  <sheetData>
    <row r="1" spans="1:17" x14ac:dyDescent="0.15">
      <c r="A1" s="31" t="s">
        <v>65</v>
      </c>
    </row>
    <row r="2" spans="1:17" x14ac:dyDescent="0.15">
      <c r="A2" s="31" t="s">
        <v>20</v>
      </c>
    </row>
    <row r="3" spans="1:17" x14ac:dyDescent="0.15">
      <c r="A3" s="31" t="s">
        <v>21</v>
      </c>
      <c r="C3" s="181" t="s">
        <v>99</v>
      </c>
      <c r="D3" s="182"/>
      <c r="E3" s="182"/>
      <c r="F3" s="182"/>
      <c r="G3" s="82"/>
      <c r="H3" s="82"/>
    </row>
    <row r="4" spans="1:17" x14ac:dyDescent="0.15">
      <c r="A4" s="31" t="s">
        <v>22</v>
      </c>
    </row>
    <row r="5" spans="1:17" x14ac:dyDescent="0.15">
      <c r="A5" s="31" t="s">
        <v>68</v>
      </c>
    </row>
    <row r="6" spans="1:17" x14ac:dyDescent="0.15">
      <c r="A6" s="200" t="s">
        <v>3</v>
      </c>
      <c r="B6" s="200"/>
      <c r="C6" s="203" t="s">
        <v>100</v>
      </c>
      <c r="D6" s="204"/>
      <c r="E6" s="204"/>
      <c r="F6" s="205"/>
      <c r="G6" s="206" t="s">
        <v>24</v>
      </c>
      <c r="H6" s="206"/>
      <c r="I6" s="203" t="s">
        <v>101</v>
      </c>
      <c r="J6" s="204"/>
      <c r="K6" s="200" t="s">
        <v>6</v>
      </c>
    </row>
    <row r="7" spans="1:17" x14ac:dyDescent="0.15">
      <c r="A7" s="201"/>
      <c r="B7" s="201"/>
      <c r="C7" s="208" t="s">
        <v>26</v>
      </c>
      <c r="D7" s="208"/>
      <c r="E7" s="208" t="s">
        <v>27</v>
      </c>
      <c r="F7" s="208"/>
      <c r="G7" s="209" t="s">
        <v>1</v>
      </c>
      <c r="H7" s="210" t="s">
        <v>2</v>
      </c>
      <c r="I7" s="101" t="s">
        <v>26</v>
      </c>
      <c r="J7" s="101" t="s">
        <v>27</v>
      </c>
      <c r="K7" s="201"/>
    </row>
    <row r="8" spans="1:17" ht="13" thickBot="1" x14ac:dyDescent="0.2">
      <c r="A8" s="202"/>
      <c r="B8" s="202"/>
      <c r="C8" s="35" t="s">
        <v>28</v>
      </c>
      <c r="D8" s="35" t="s">
        <v>29</v>
      </c>
      <c r="E8" s="35" t="s">
        <v>28</v>
      </c>
      <c r="F8" s="35" t="s">
        <v>29</v>
      </c>
      <c r="G8" s="202"/>
      <c r="H8" s="211"/>
      <c r="I8" s="102" t="s">
        <v>29</v>
      </c>
      <c r="J8" s="102" t="s">
        <v>29</v>
      </c>
      <c r="K8" s="202"/>
    </row>
    <row r="9" spans="1:17" ht="13" thickTop="1" x14ac:dyDescent="0.15">
      <c r="A9" s="83">
        <v>1</v>
      </c>
      <c r="B9" s="84" t="s">
        <v>7</v>
      </c>
      <c r="C9" s="85">
        <v>15197</v>
      </c>
      <c r="D9" s="85">
        <v>25393</v>
      </c>
      <c r="E9" s="86">
        <v>15058</v>
      </c>
      <c r="F9" s="87">
        <v>15647</v>
      </c>
      <c r="G9" s="1">
        <f>C9+D9</f>
        <v>40590</v>
      </c>
      <c r="H9" s="1">
        <f>E9+F9</f>
        <v>30705</v>
      </c>
      <c r="I9" s="88">
        <v>390273000</v>
      </c>
      <c r="J9" s="88">
        <v>97529000</v>
      </c>
      <c r="K9" s="39">
        <f t="shared" ref="K9:K20" si="0">SUM(I9:J9)</f>
        <v>487802000</v>
      </c>
      <c r="N9" s="31">
        <v>390273000</v>
      </c>
      <c r="P9" s="31">
        <v>390273000</v>
      </c>
      <c r="Q9" s="31">
        <v>97529000</v>
      </c>
    </row>
    <row r="10" spans="1:17" x14ac:dyDescent="0.15">
      <c r="A10" s="40">
        <f>A9+1</f>
        <v>2</v>
      </c>
      <c r="B10" s="41" t="s">
        <v>8</v>
      </c>
      <c r="C10" s="90">
        <v>13680</v>
      </c>
      <c r="D10" s="90">
        <v>23705</v>
      </c>
      <c r="E10" s="91">
        <v>13445</v>
      </c>
      <c r="F10" s="92">
        <v>14558</v>
      </c>
      <c r="G10" s="2">
        <f>C10+D10</f>
        <v>37385</v>
      </c>
      <c r="H10" s="2">
        <f>+F10+E10</f>
        <v>28003</v>
      </c>
      <c r="I10" s="93">
        <v>352083000</v>
      </c>
      <c r="J10" s="88">
        <v>93384000</v>
      </c>
      <c r="K10" s="43">
        <f t="shared" si="0"/>
        <v>445467000</v>
      </c>
      <c r="N10" s="31">
        <v>352083000</v>
      </c>
      <c r="P10" s="31">
        <v>352083000</v>
      </c>
      <c r="Q10" s="31">
        <v>93384000</v>
      </c>
    </row>
    <row r="11" spans="1:17" x14ac:dyDescent="0.15">
      <c r="A11" s="40">
        <f t="shared" ref="A11:A20" si="1">A10+1</f>
        <v>3</v>
      </c>
      <c r="B11" s="37" t="s">
        <v>30</v>
      </c>
      <c r="C11" s="90">
        <v>15338</v>
      </c>
      <c r="D11" s="90">
        <v>25838</v>
      </c>
      <c r="E11" s="91">
        <v>14888</v>
      </c>
      <c r="F11" s="92">
        <v>16057</v>
      </c>
      <c r="G11" s="2">
        <f t="shared" ref="G11:G20" si="2">C11+D11</f>
        <v>41176</v>
      </c>
      <c r="H11" s="2">
        <f t="shared" ref="H11:H20" si="3">+F11+E11</f>
        <v>30945</v>
      </c>
      <c r="I11" s="93">
        <v>379181000</v>
      </c>
      <c r="J11" s="88">
        <v>105819000</v>
      </c>
      <c r="K11" s="43">
        <f t="shared" si="0"/>
        <v>485000000</v>
      </c>
      <c r="N11" s="31">
        <v>379181000</v>
      </c>
      <c r="P11" s="31">
        <v>379181000</v>
      </c>
      <c r="Q11" s="31">
        <v>105819000</v>
      </c>
    </row>
    <row r="12" spans="1:17" x14ac:dyDescent="0.15">
      <c r="A12" s="40">
        <f t="shared" si="1"/>
        <v>4</v>
      </c>
      <c r="B12" s="37" t="s">
        <v>31</v>
      </c>
      <c r="C12" s="90">
        <v>15260</v>
      </c>
      <c r="D12" s="90">
        <v>23742</v>
      </c>
      <c r="E12" s="91">
        <v>14352</v>
      </c>
      <c r="F12" s="92">
        <v>15920</v>
      </c>
      <c r="G12" s="2">
        <f t="shared" si="2"/>
        <v>39002</v>
      </c>
      <c r="H12" s="2">
        <f t="shared" si="3"/>
        <v>30272</v>
      </c>
      <c r="I12" s="88">
        <v>368416000</v>
      </c>
      <c r="J12" s="88">
        <v>101145000</v>
      </c>
      <c r="K12" s="43">
        <f t="shared" si="0"/>
        <v>469561000</v>
      </c>
      <c r="N12" s="31">
        <v>368416000</v>
      </c>
      <c r="P12" s="31">
        <v>368416000</v>
      </c>
      <c r="Q12" s="31">
        <v>101145000</v>
      </c>
    </row>
    <row r="13" spans="1:17" x14ac:dyDescent="0.15">
      <c r="A13" s="40">
        <f t="shared" si="1"/>
        <v>5</v>
      </c>
      <c r="B13" s="37" t="s">
        <v>9</v>
      </c>
      <c r="C13" s="90">
        <v>14930</v>
      </c>
      <c r="D13" s="90">
        <v>23068</v>
      </c>
      <c r="E13" s="91">
        <v>14725</v>
      </c>
      <c r="F13" s="92">
        <v>14964</v>
      </c>
      <c r="G13" s="2">
        <f t="shared" si="2"/>
        <v>37998</v>
      </c>
      <c r="H13" s="2">
        <f t="shared" si="3"/>
        <v>29689</v>
      </c>
      <c r="I13" s="93">
        <v>345325000</v>
      </c>
      <c r="J13" s="88">
        <v>95868000</v>
      </c>
      <c r="K13" s="43">
        <f t="shared" si="0"/>
        <v>441193000</v>
      </c>
      <c r="N13" s="31">
        <v>345325000</v>
      </c>
      <c r="P13" s="31">
        <v>345325000</v>
      </c>
      <c r="Q13" s="31">
        <v>95868000</v>
      </c>
    </row>
    <row r="14" spans="1:17" x14ac:dyDescent="0.15">
      <c r="A14" s="40">
        <f t="shared" si="1"/>
        <v>6</v>
      </c>
      <c r="B14" s="37" t="s">
        <v>32</v>
      </c>
      <c r="C14" s="91">
        <v>10006</v>
      </c>
      <c r="D14" s="91">
        <v>15324</v>
      </c>
      <c r="E14" s="91">
        <v>10661</v>
      </c>
      <c r="F14" s="92">
        <v>9677</v>
      </c>
      <c r="G14" s="2">
        <f t="shared" si="2"/>
        <v>25330</v>
      </c>
      <c r="H14" s="2">
        <f t="shared" si="3"/>
        <v>20338</v>
      </c>
      <c r="I14" s="88">
        <v>241628000</v>
      </c>
      <c r="J14" s="88">
        <v>60599000</v>
      </c>
      <c r="K14" s="43">
        <f t="shared" si="0"/>
        <v>302227000</v>
      </c>
      <c r="N14" s="31">
        <v>241628000</v>
      </c>
      <c r="P14" s="31">
        <v>241628000</v>
      </c>
      <c r="Q14" s="31">
        <v>60599000</v>
      </c>
    </row>
    <row r="15" spans="1:17" x14ac:dyDescent="0.15">
      <c r="A15" s="40">
        <f t="shared" si="1"/>
        <v>7</v>
      </c>
      <c r="B15" s="41" t="s">
        <v>33</v>
      </c>
      <c r="C15" s="91">
        <v>15235</v>
      </c>
      <c r="D15" s="91">
        <v>23173</v>
      </c>
      <c r="E15" s="91">
        <v>14639</v>
      </c>
      <c r="F15" s="92">
        <v>16871</v>
      </c>
      <c r="G15" s="2">
        <f t="shared" si="2"/>
        <v>38408</v>
      </c>
      <c r="H15" s="2">
        <f t="shared" si="3"/>
        <v>31510</v>
      </c>
      <c r="I15" s="88">
        <v>348420000</v>
      </c>
      <c r="J15" s="88">
        <v>115872000</v>
      </c>
      <c r="K15" s="43">
        <f t="shared" si="0"/>
        <v>464292000</v>
      </c>
      <c r="N15" s="31">
        <v>348420000</v>
      </c>
      <c r="P15" s="31">
        <v>348420000</v>
      </c>
      <c r="Q15" s="31">
        <v>115872000</v>
      </c>
    </row>
    <row r="16" spans="1:17" x14ac:dyDescent="0.15">
      <c r="A16" s="40">
        <f t="shared" si="1"/>
        <v>8</v>
      </c>
      <c r="B16" s="41" t="s">
        <v>34</v>
      </c>
      <c r="C16" s="91">
        <v>14332</v>
      </c>
      <c r="D16" s="91">
        <v>22799</v>
      </c>
      <c r="E16" s="91">
        <v>16666</v>
      </c>
      <c r="F16" s="92">
        <v>14960</v>
      </c>
      <c r="G16" s="2">
        <f t="shared" si="2"/>
        <v>37131</v>
      </c>
      <c r="H16" s="2">
        <f t="shared" si="3"/>
        <v>31626</v>
      </c>
      <c r="I16" s="88">
        <v>339567000</v>
      </c>
      <c r="J16" s="88">
        <v>122060000</v>
      </c>
      <c r="K16" s="43">
        <f t="shared" si="0"/>
        <v>461627000</v>
      </c>
      <c r="N16" s="31">
        <v>339567000</v>
      </c>
      <c r="P16" s="31">
        <v>339567000</v>
      </c>
      <c r="Q16" s="31">
        <v>122060000</v>
      </c>
    </row>
    <row r="17" spans="1:17" x14ac:dyDescent="0.15">
      <c r="A17" s="40">
        <f t="shared" si="1"/>
        <v>9</v>
      </c>
      <c r="B17" s="37" t="s">
        <v>10</v>
      </c>
      <c r="C17" s="59">
        <v>13026</v>
      </c>
      <c r="D17" s="59">
        <v>22320</v>
      </c>
      <c r="E17" s="59">
        <v>14008</v>
      </c>
      <c r="F17" s="59">
        <v>14357</v>
      </c>
      <c r="G17" s="2">
        <f t="shared" si="2"/>
        <v>35346</v>
      </c>
      <c r="H17" s="2">
        <f t="shared" si="3"/>
        <v>28365</v>
      </c>
      <c r="I17" s="88">
        <v>326004000</v>
      </c>
      <c r="J17" s="88">
        <v>99260000</v>
      </c>
      <c r="K17" s="43">
        <f t="shared" si="0"/>
        <v>425264000</v>
      </c>
      <c r="N17" s="31">
        <v>326004000</v>
      </c>
      <c r="P17" s="31">
        <v>326004000</v>
      </c>
      <c r="Q17" s="31">
        <v>99260000</v>
      </c>
    </row>
    <row r="18" spans="1:17" x14ac:dyDescent="0.15">
      <c r="A18" s="40">
        <f t="shared" si="1"/>
        <v>10</v>
      </c>
      <c r="B18" s="37" t="s">
        <v>35</v>
      </c>
      <c r="C18" s="91">
        <v>15491</v>
      </c>
      <c r="D18" s="91">
        <v>22685</v>
      </c>
      <c r="E18" s="91">
        <v>16042</v>
      </c>
      <c r="F18" s="92">
        <v>16535</v>
      </c>
      <c r="G18" s="2">
        <f t="shared" si="2"/>
        <v>38176</v>
      </c>
      <c r="H18" s="2">
        <f t="shared" si="3"/>
        <v>32577</v>
      </c>
      <c r="I18" s="88">
        <v>351105000</v>
      </c>
      <c r="J18" s="88">
        <v>108143000</v>
      </c>
      <c r="K18" s="43">
        <f t="shared" si="0"/>
        <v>459248000</v>
      </c>
      <c r="N18" s="31">
        <v>351105000</v>
      </c>
      <c r="P18" s="31">
        <v>351105000</v>
      </c>
      <c r="Q18" s="31">
        <v>108143000</v>
      </c>
    </row>
    <row r="19" spans="1:17" x14ac:dyDescent="0.15">
      <c r="A19" s="40">
        <f t="shared" si="1"/>
        <v>11</v>
      </c>
      <c r="B19" s="37" t="s">
        <v>36</v>
      </c>
      <c r="C19" s="91">
        <v>13680</v>
      </c>
      <c r="D19" s="91">
        <v>23705</v>
      </c>
      <c r="E19" s="91">
        <v>13445</v>
      </c>
      <c r="F19" s="91">
        <v>14558</v>
      </c>
      <c r="G19" s="2">
        <f t="shared" si="2"/>
        <v>37385</v>
      </c>
      <c r="H19" s="2">
        <f t="shared" si="3"/>
        <v>28003</v>
      </c>
      <c r="I19" s="91">
        <v>341138000</v>
      </c>
      <c r="J19" s="91">
        <v>95472000</v>
      </c>
      <c r="K19" s="43">
        <f t="shared" si="0"/>
        <v>436610000</v>
      </c>
      <c r="N19" s="31">
        <v>341138000</v>
      </c>
      <c r="P19" s="31">
        <v>341138000</v>
      </c>
      <c r="Q19" s="31">
        <v>95472000</v>
      </c>
    </row>
    <row r="20" spans="1:17" x14ac:dyDescent="0.15">
      <c r="A20" s="44">
        <f t="shared" si="1"/>
        <v>12</v>
      </c>
      <c r="B20" s="37" t="s">
        <v>37</v>
      </c>
      <c r="C20" s="94">
        <v>12674</v>
      </c>
      <c r="D20" s="94">
        <v>21670</v>
      </c>
      <c r="E20" s="94">
        <v>13585</v>
      </c>
      <c r="F20" s="94">
        <v>13620</v>
      </c>
      <c r="G20" s="2">
        <f t="shared" si="2"/>
        <v>34344</v>
      </c>
      <c r="H20" s="2">
        <f t="shared" si="3"/>
        <v>27205</v>
      </c>
      <c r="I20" s="94">
        <v>314009000</v>
      </c>
      <c r="J20" s="94">
        <v>89085000</v>
      </c>
      <c r="K20" s="43">
        <f t="shared" si="0"/>
        <v>403094000</v>
      </c>
      <c r="N20" s="31">
        <v>314009000</v>
      </c>
      <c r="P20" s="31">
        <v>314009000</v>
      </c>
      <c r="Q20" s="31">
        <v>89085000</v>
      </c>
    </row>
    <row r="21" spans="1:17" x14ac:dyDescent="0.15">
      <c r="A21" s="114"/>
      <c r="B21" s="115" t="s">
        <v>38</v>
      </c>
      <c r="C21" s="116"/>
      <c r="D21" s="116"/>
      <c r="E21" s="116"/>
      <c r="F21" s="116"/>
      <c r="G21" s="117"/>
      <c r="H21" s="117"/>
      <c r="I21" s="117"/>
      <c r="J21" s="117"/>
    </row>
    <row r="22" spans="1:17" x14ac:dyDescent="0.15">
      <c r="A22" s="118" t="s">
        <v>74</v>
      </c>
      <c r="B22" s="118"/>
      <c r="C22" s="119">
        <f t="shared" ref="C22:K22" si="4">SUM(C9:C20)</f>
        <v>168849</v>
      </c>
      <c r="D22" s="119">
        <f t="shared" si="4"/>
        <v>273422</v>
      </c>
      <c r="E22" s="119">
        <f t="shared" si="4"/>
        <v>171514</v>
      </c>
      <c r="F22" s="119">
        <f t="shared" si="4"/>
        <v>177724</v>
      </c>
      <c r="G22" s="119">
        <f>SUM(G9:G21)</f>
        <v>442271</v>
      </c>
      <c r="H22" s="119">
        <f>SUM(H9:H21)</f>
        <v>349238</v>
      </c>
      <c r="I22" s="119">
        <f t="shared" si="4"/>
        <v>4097149000</v>
      </c>
      <c r="J22" s="119">
        <f t="shared" si="4"/>
        <v>1184236000</v>
      </c>
      <c r="K22" s="119">
        <f t="shared" si="4"/>
        <v>5281385000</v>
      </c>
    </row>
    <row r="23" spans="1:17" x14ac:dyDescent="0.15">
      <c r="A23" s="118" t="s">
        <v>75</v>
      </c>
      <c r="B23" s="120"/>
      <c r="C23" s="121">
        <v>186143</v>
      </c>
      <c r="D23" s="121">
        <v>256954</v>
      </c>
      <c r="E23" s="121">
        <v>198941</v>
      </c>
      <c r="F23" s="121">
        <v>175066</v>
      </c>
      <c r="G23" s="121">
        <v>443097</v>
      </c>
      <c r="H23" s="121">
        <v>374007</v>
      </c>
      <c r="I23" s="121">
        <v>3960210000</v>
      </c>
      <c r="J23" s="121">
        <v>1185507000</v>
      </c>
      <c r="K23" s="121">
        <v>5145717000</v>
      </c>
    </row>
    <row r="24" spans="1:17" x14ac:dyDescent="0.15">
      <c r="K24" s="89">
        <f>K22/K23</f>
        <v>1.0263652276252269</v>
      </c>
    </row>
    <row r="27" spans="1:17" x14ac:dyDescent="0.15">
      <c r="B27" s="31" t="s">
        <v>66</v>
      </c>
    </row>
    <row r="28" spans="1:17" x14ac:dyDescent="0.15">
      <c r="B28" s="80" t="s">
        <v>59</v>
      </c>
      <c r="C28" s="80"/>
    </row>
    <row r="29" spans="1:17" x14ac:dyDescent="0.15">
      <c r="B29" s="80" t="s">
        <v>1</v>
      </c>
      <c r="C29" s="80" t="s">
        <v>83</v>
      </c>
    </row>
    <row r="30" spans="1:17" x14ac:dyDescent="0.15">
      <c r="B30" s="80" t="s">
        <v>61</v>
      </c>
      <c r="C30" s="80" t="s">
        <v>60</v>
      </c>
    </row>
    <row r="48" spans="1:1" x14ac:dyDescent="0.15">
      <c r="A48" s="31" t="s">
        <v>71</v>
      </c>
    </row>
    <row r="49" spans="1:10" x14ac:dyDescent="0.15">
      <c r="A49" s="200" t="s">
        <v>3</v>
      </c>
      <c r="B49" s="200"/>
      <c r="C49" s="203" t="s">
        <v>72</v>
      </c>
      <c r="D49" s="204"/>
      <c r="E49" s="204"/>
      <c r="F49" s="205"/>
      <c r="G49" s="81"/>
      <c r="H49" s="81"/>
      <c r="I49" s="203" t="s">
        <v>73</v>
      </c>
      <c r="J49" s="204"/>
    </row>
    <row r="50" spans="1:10" x14ac:dyDescent="0.15">
      <c r="A50" s="201"/>
      <c r="B50" s="201"/>
      <c r="C50" s="208" t="s">
        <v>26</v>
      </c>
      <c r="D50" s="208"/>
      <c r="E50" s="208" t="s">
        <v>27</v>
      </c>
      <c r="F50" s="208"/>
      <c r="G50" s="108"/>
      <c r="H50" s="108"/>
      <c r="I50" s="101" t="s">
        <v>26</v>
      </c>
      <c r="J50" s="101" t="s">
        <v>27</v>
      </c>
    </row>
    <row r="51" spans="1:10" ht="13" thickBot="1" x14ac:dyDescent="0.2">
      <c r="A51" s="202"/>
      <c r="B51" s="202"/>
      <c r="C51" s="221" t="s">
        <v>29</v>
      </c>
      <c r="D51" s="222"/>
      <c r="E51" s="221" t="s">
        <v>29</v>
      </c>
      <c r="F51" s="222"/>
      <c r="G51" s="109"/>
      <c r="H51" s="109"/>
      <c r="I51" s="102" t="s">
        <v>29</v>
      </c>
      <c r="J51" s="102" t="s">
        <v>29</v>
      </c>
    </row>
    <row r="52" spans="1:10" ht="13" thickTop="1" x14ac:dyDescent="0.15">
      <c r="A52" s="36">
        <v>1</v>
      </c>
      <c r="B52" s="97" t="s">
        <v>7</v>
      </c>
      <c r="C52" s="215">
        <v>207338000</v>
      </c>
      <c r="D52" s="216"/>
      <c r="E52" s="217">
        <v>68836000</v>
      </c>
      <c r="F52" s="218"/>
      <c r="G52" s="110"/>
      <c r="H52" s="110"/>
      <c r="I52" s="99">
        <v>285956000</v>
      </c>
      <c r="J52" s="100">
        <v>76417000</v>
      </c>
    </row>
    <row r="53" spans="1:10" x14ac:dyDescent="0.15">
      <c r="A53" s="40">
        <f>A52+1</f>
        <v>2</v>
      </c>
      <c r="B53" s="98" t="s">
        <v>8</v>
      </c>
      <c r="C53" s="215">
        <v>206541000</v>
      </c>
      <c r="D53" s="216"/>
      <c r="E53" s="217">
        <v>65046000</v>
      </c>
      <c r="F53" s="218"/>
      <c r="G53" s="110"/>
      <c r="H53" s="110"/>
      <c r="I53" s="99">
        <v>287280000</v>
      </c>
      <c r="J53" s="100">
        <v>77276000</v>
      </c>
    </row>
    <row r="54" spans="1:10" x14ac:dyDescent="0.15">
      <c r="A54" s="40">
        <f t="shared" ref="A54:A63" si="5">A53+1</f>
        <v>3</v>
      </c>
      <c r="B54" s="97" t="s">
        <v>30</v>
      </c>
      <c r="C54" s="215">
        <v>200671000</v>
      </c>
      <c r="D54" s="216"/>
      <c r="E54" s="217">
        <v>62816000</v>
      </c>
      <c r="F54" s="218"/>
      <c r="G54" s="110"/>
      <c r="H54" s="110"/>
      <c r="I54" s="99">
        <v>302173000</v>
      </c>
      <c r="J54" s="100">
        <v>91511000</v>
      </c>
    </row>
    <row r="55" spans="1:10" x14ac:dyDescent="0.15">
      <c r="A55" s="40">
        <f t="shared" si="5"/>
        <v>4</v>
      </c>
      <c r="B55" s="97" t="s">
        <v>31</v>
      </c>
      <c r="C55" s="215">
        <v>232538000</v>
      </c>
      <c r="D55" s="216"/>
      <c r="E55" s="217">
        <v>72803000</v>
      </c>
      <c r="F55" s="218"/>
      <c r="G55" s="110"/>
      <c r="H55" s="110"/>
      <c r="I55" s="99">
        <v>295249000</v>
      </c>
      <c r="J55" s="100">
        <v>95493000</v>
      </c>
    </row>
    <row r="56" spans="1:10" x14ac:dyDescent="0.15">
      <c r="A56" s="40">
        <f t="shared" si="5"/>
        <v>5</v>
      </c>
      <c r="B56" s="97" t="s">
        <v>9</v>
      </c>
      <c r="C56" s="215">
        <v>232558000</v>
      </c>
      <c r="D56" s="216"/>
      <c r="E56" s="217">
        <v>71445000</v>
      </c>
      <c r="F56" s="218"/>
      <c r="G56" s="110"/>
      <c r="H56" s="110"/>
      <c r="I56" s="99">
        <v>273017000</v>
      </c>
      <c r="J56" s="100">
        <v>84887000</v>
      </c>
    </row>
    <row r="57" spans="1:10" x14ac:dyDescent="0.15">
      <c r="A57" s="40">
        <f t="shared" si="5"/>
        <v>6</v>
      </c>
      <c r="B57" s="97" t="s">
        <v>32</v>
      </c>
      <c r="C57" s="215">
        <v>209800000</v>
      </c>
      <c r="D57" s="216"/>
      <c r="E57" s="217">
        <v>60942000</v>
      </c>
      <c r="F57" s="218"/>
      <c r="G57" s="110"/>
      <c r="H57" s="110"/>
      <c r="I57" s="99">
        <v>303173000</v>
      </c>
      <c r="J57" s="100">
        <v>98072000</v>
      </c>
    </row>
    <row r="58" spans="1:10" x14ac:dyDescent="0.15">
      <c r="A58" s="40">
        <f t="shared" si="5"/>
        <v>7</v>
      </c>
      <c r="B58" s="98" t="s">
        <v>33</v>
      </c>
      <c r="C58" s="215">
        <v>236129000</v>
      </c>
      <c r="D58" s="216"/>
      <c r="E58" s="217">
        <v>68898000</v>
      </c>
      <c r="F58" s="218"/>
      <c r="G58" s="110"/>
      <c r="H58" s="110"/>
      <c r="I58" s="99">
        <v>247550000</v>
      </c>
      <c r="J58" s="100">
        <v>82892000</v>
      </c>
    </row>
    <row r="59" spans="1:10" x14ac:dyDescent="0.15">
      <c r="A59" s="40">
        <f t="shared" si="5"/>
        <v>8</v>
      </c>
      <c r="B59" s="98" t="s">
        <v>34</v>
      </c>
      <c r="C59" s="215">
        <v>185751000</v>
      </c>
      <c r="D59" s="216"/>
      <c r="E59" s="217">
        <v>48205000</v>
      </c>
      <c r="F59" s="218"/>
      <c r="G59" s="110"/>
      <c r="H59" s="110"/>
      <c r="I59" s="99">
        <f>[1]Sheet1!H37</f>
        <v>288333000</v>
      </c>
      <c r="J59" s="100">
        <f>[1]Sheet1!I37</f>
        <v>98657000</v>
      </c>
    </row>
    <row r="60" spans="1:10" x14ac:dyDescent="0.15">
      <c r="A60" s="40">
        <f t="shared" si="5"/>
        <v>9</v>
      </c>
      <c r="B60" s="97" t="s">
        <v>10</v>
      </c>
      <c r="C60" s="215">
        <v>232343000</v>
      </c>
      <c r="D60" s="216"/>
      <c r="E60" s="217">
        <v>63551000</v>
      </c>
      <c r="F60" s="218"/>
      <c r="G60" s="110"/>
      <c r="H60" s="110"/>
      <c r="I60" s="99">
        <f>[2]Sheet1!H38</f>
        <v>335030000</v>
      </c>
      <c r="J60" s="100">
        <f>[2]Sheet1!I38</f>
        <v>116300000</v>
      </c>
    </row>
    <row r="61" spans="1:10" x14ac:dyDescent="0.15">
      <c r="A61" s="40">
        <f t="shared" si="5"/>
        <v>10</v>
      </c>
      <c r="B61" s="97" t="s">
        <v>35</v>
      </c>
      <c r="C61" s="215">
        <v>220678000</v>
      </c>
      <c r="D61" s="216"/>
      <c r="E61" s="217">
        <v>63887000</v>
      </c>
      <c r="F61" s="218"/>
      <c r="G61" s="110"/>
      <c r="H61" s="110"/>
      <c r="I61" s="99">
        <f>[2]Sheet1!H37</f>
        <v>339690000</v>
      </c>
      <c r="J61" s="100">
        <f>[2]Sheet1!I37</f>
        <v>116505000</v>
      </c>
    </row>
    <row r="62" spans="1:10" x14ac:dyDescent="0.15">
      <c r="A62" s="40">
        <f t="shared" si="5"/>
        <v>11</v>
      </c>
      <c r="B62" s="97" t="s">
        <v>36</v>
      </c>
      <c r="C62" s="215">
        <v>218956000</v>
      </c>
      <c r="D62" s="216"/>
      <c r="E62" s="217">
        <v>68301000</v>
      </c>
      <c r="F62" s="218"/>
      <c r="G62" s="110"/>
      <c r="H62" s="110"/>
      <c r="I62" s="99"/>
      <c r="J62" s="100"/>
    </row>
    <row r="63" spans="1:10" ht="13" thickBot="1" x14ac:dyDescent="0.2">
      <c r="A63" s="44">
        <f t="shared" si="5"/>
        <v>12</v>
      </c>
      <c r="B63" s="97" t="s">
        <v>37</v>
      </c>
      <c r="C63" s="215">
        <v>222722000</v>
      </c>
      <c r="D63" s="216"/>
      <c r="E63" s="217">
        <v>72631000</v>
      </c>
      <c r="F63" s="218"/>
      <c r="G63" s="111"/>
      <c r="H63" s="111"/>
      <c r="I63" s="106"/>
      <c r="J63" s="107"/>
    </row>
    <row r="64" spans="1:10" ht="13" thickTop="1" x14ac:dyDescent="0.15">
      <c r="A64" s="49" t="s">
        <v>39</v>
      </c>
      <c r="B64" s="50"/>
      <c r="C64" s="219">
        <f>SUM(C52:C63)</f>
        <v>2606025000</v>
      </c>
      <c r="D64" s="220"/>
      <c r="E64" s="219">
        <f>SUM(E52:E63)</f>
        <v>787361000</v>
      </c>
      <c r="F64" s="220"/>
      <c r="G64" s="112"/>
      <c r="H64" s="112"/>
      <c r="I64" s="103">
        <f t="shared" ref="I64:J64" si="6">SUM(I52:I63)</f>
        <v>2957451000</v>
      </c>
      <c r="J64" s="103">
        <f t="shared" si="6"/>
        <v>938010000</v>
      </c>
    </row>
    <row r="65" spans="1:10" ht="13" thickBot="1" x14ac:dyDescent="0.2">
      <c r="A65" s="95" t="s">
        <v>69</v>
      </c>
      <c r="B65" s="96"/>
      <c r="C65" s="212">
        <f>C64/12</f>
        <v>217168750</v>
      </c>
      <c r="D65" s="213"/>
      <c r="E65" s="212">
        <f t="shared" ref="E65" si="7">E64/12</f>
        <v>65613416.666666664</v>
      </c>
      <c r="F65" s="213"/>
      <c r="G65" s="113"/>
      <c r="H65" s="113"/>
      <c r="I65" s="104">
        <f>I64/5</f>
        <v>591490200</v>
      </c>
      <c r="J65" s="104">
        <f>J64/5</f>
        <v>187602000</v>
      </c>
    </row>
    <row r="66" spans="1:10" ht="13" thickTop="1" x14ac:dyDescent="0.15">
      <c r="A66" s="31" t="s">
        <v>70</v>
      </c>
      <c r="C66" s="214">
        <f>C55/22</f>
        <v>10569909.090909092</v>
      </c>
      <c r="D66" s="214"/>
      <c r="E66" s="214">
        <f>E55/22</f>
        <v>3309227.2727272729</v>
      </c>
      <c r="F66" s="214"/>
      <c r="G66" s="105"/>
      <c r="H66" s="105"/>
      <c r="I66" s="105">
        <f>I55/20</f>
        <v>14762450</v>
      </c>
      <c r="J66" s="105">
        <f>J55/20</f>
        <v>4774650</v>
      </c>
    </row>
  </sheetData>
  <mergeCells count="47">
    <mergeCell ref="K6:K8"/>
    <mergeCell ref="C7:D7"/>
    <mergeCell ref="E7:F7"/>
    <mergeCell ref="G7:G8"/>
    <mergeCell ref="H7:H8"/>
    <mergeCell ref="C3:F3"/>
    <mergeCell ref="A6:B8"/>
    <mergeCell ref="C6:F6"/>
    <mergeCell ref="G6:H6"/>
    <mergeCell ref="I6:J6"/>
    <mergeCell ref="A49:B51"/>
    <mergeCell ref="C49:F49"/>
    <mergeCell ref="I49:J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Total Income</vt:lpstr>
      <vt:lpstr>Confrehensif Income 2012-2029</vt:lpstr>
      <vt:lpstr>Casual 2012</vt:lpstr>
      <vt:lpstr>Casual 2013</vt:lpstr>
      <vt:lpstr>Casual 2014</vt:lpstr>
      <vt:lpstr>Casual 2015</vt:lpstr>
      <vt:lpstr>Casual 2016</vt:lpstr>
      <vt:lpstr>Casual 2017</vt:lpstr>
      <vt:lpstr>Casual 2018</vt:lpstr>
      <vt:lpstr>Casual 2019</vt:lpstr>
      <vt:lpstr>Casual 2020</vt:lpstr>
      <vt:lpstr>Casual 2021</vt:lpstr>
      <vt:lpstr>Casual 2022</vt:lpstr>
      <vt:lpstr>Langg 2012</vt:lpstr>
      <vt:lpstr>Langg 2013</vt:lpstr>
      <vt:lpstr>Lang 2014</vt:lpstr>
      <vt:lpstr>Lang 2015</vt:lpstr>
      <vt:lpstr>Lang 2016</vt:lpstr>
      <vt:lpstr>Lang 2017</vt:lpstr>
      <vt:lpstr>Lang 2018</vt:lpstr>
      <vt:lpstr>Lang 2019</vt:lpstr>
      <vt:lpstr>Lang 2020</vt:lpstr>
      <vt:lpstr>Langg 2021</vt:lpstr>
      <vt:lpstr>Langg 2022</vt:lpstr>
      <vt:lpstr>Total Lang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Samawi Samadikun</cp:lastModifiedBy>
  <cp:lastPrinted>2014-11-03T06:07:11Z</cp:lastPrinted>
  <dcterms:created xsi:type="dcterms:W3CDTF">2014-11-03T05:15:22Z</dcterms:created>
  <dcterms:modified xsi:type="dcterms:W3CDTF">2023-10-02T09:05:14Z</dcterms:modified>
</cp:coreProperties>
</file>