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8_{2BEB36DF-C8A6-6440-828A-51B4A78F1813}" xr6:coauthVersionLast="47" xr6:coauthVersionMax="47" xr10:uidLastSave="{00000000-0000-0000-0000-000000000000}"/>
  <bookViews>
    <workbookView xWindow="0" yWindow="880" windowWidth="32840" windowHeight="19620" xr2:uid="{00000000-000D-0000-FFFF-FFFF00000000}"/>
  </bookViews>
  <sheets>
    <sheet name="DC" sheetId="1" r:id="rId1"/>
    <sheet name="Proyeksi Rev Share" sheetId="3" r:id="rId2"/>
    <sheet name="Sewa Shaft" sheetId="4" r:id="rId3"/>
    <sheet name="Ip PABX" sheetId="5" r:id="rId4"/>
  </sheets>
  <definedNames>
    <definedName name="_xlnm.Print_Area" localSheetId="3">'Ip PABX'!$A$1:$F$16</definedName>
    <definedName name="_xlnm.Print_Area" localSheetId="2">'Sewa Shaft'!$A$1:$L$14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3" l="1"/>
  <c r="J21" i="3"/>
  <c r="H21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6" i="3"/>
  <c r="C15" i="5"/>
  <c r="C8" i="5"/>
  <c r="F14" i="5"/>
  <c r="E14" i="5"/>
  <c r="D14" i="5"/>
  <c r="F13" i="5"/>
  <c r="E13" i="5"/>
  <c r="D13" i="5"/>
  <c r="C13" i="5"/>
  <c r="C6" i="5"/>
  <c r="L12" i="4"/>
  <c r="L14" i="4" s="1"/>
  <c r="J14" i="4"/>
  <c r="J12" i="4"/>
  <c r="H14" i="4"/>
  <c r="F14" i="4"/>
  <c r="D14" i="4"/>
  <c r="L11" i="4"/>
  <c r="J11" i="4"/>
  <c r="L10" i="4"/>
  <c r="J10" i="4"/>
  <c r="L9" i="4"/>
  <c r="J9" i="4"/>
  <c r="L8" i="4"/>
  <c r="J8" i="4"/>
  <c r="L7" i="4"/>
  <c r="J7" i="4"/>
  <c r="L5" i="4"/>
  <c r="J5" i="4"/>
  <c r="H11" i="4"/>
  <c r="H10" i="4"/>
  <c r="H9" i="4"/>
  <c r="H8" i="4"/>
  <c r="H7" i="4"/>
  <c r="H5" i="4"/>
  <c r="F11" i="4"/>
  <c r="F10" i="4"/>
  <c r="F9" i="4"/>
  <c r="F8" i="4"/>
  <c r="F7" i="4"/>
  <c r="F5" i="4"/>
  <c r="D7" i="4"/>
  <c r="D8" i="4"/>
  <c r="D9" i="4"/>
  <c r="D10" i="4"/>
  <c r="D11" i="4"/>
  <c r="D5" i="4"/>
  <c r="C14" i="5"/>
  <c r="F23" i="3" l="1"/>
  <c r="D23" i="3"/>
  <c r="H23" i="3" l="1"/>
  <c r="J23" i="3"/>
  <c r="L23" i="3"/>
  <c r="Q36" i="1"/>
  <c r="N36" i="1"/>
  <c r="K36" i="1"/>
  <c r="H36" i="1"/>
  <c r="E36" i="1"/>
  <c r="O44" i="1"/>
  <c r="Q47" i="1" s="1"/>
  <c r="P42" i="1"/>
  <c r="Q42" i="1" s="1"/>
  <c r="P41" i="1"/>
  <c r="Q41" i="1" s="1"/>
  <c r="M41" i="1"/>
  <c r="N41" i="1" s="1"/>
  <c r="L44" i="1"/>
  <c r="N47" i="1" s="1"/>
  <c r="N48" i="1" s="1"/>
  <c r="P40" i="1"/>
  <c r="Q40" i="1" s="1"/>
  <c r="M40" i="1"/>
  <c r="N40" i="1"/>
  <c r="I44" i="1"/>
  <c r="K47" i="1" s="1"/>
  <c r="K40" i="1"/>
  <c r="F44" i="1"/>
  <c r="H47" i="1" s="1"/>
  <c r="H50" i="1" s="1"/>
  <c r="C44" i="1"/>
  <c r="E47" i="1" s="1"/>
  <c r="P39" i="1"/>
  <c r="Q39" i="1" s="1"/>
  <c r="Q38" i="1"/>
  <c r="Q37" i="1"/>
  <c r="Q35" i="1"/>
  <c r="P34" i="1"/>
  <c r="Q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4" i="1"/>
  <c r="Q13" i="1"/>
  <c r="Q12" i="1"/>
  <c r="Q11" i="1"/>
  <c r="Q9" i="1"/>
  <c r="Q8" i="1"/>
  <c r="Q7" i="1"/>
  <c r="Q6" i="1"/>
  <c r="M39" i="1"/>
  <c r="N39" i="1" s="1"/>
  <c r="N38" i="1"/>
  <c r="N37" i="1"/>
  <c r="N35" i="1"/>
  <c r="M34" i="1"/>
  <c r="N34" i="1" s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4" i="1"/>
  <c r="N13" i="1"/>
  <c r="N12" i="1"/>
  <c r="N11" i="1"/>
  <c r="N9" i="1"/>
  <c r="N8" i="1"/>
  <c r="N7" i="1"/>
  <c r="N6" i="1"/>
  <c r="J39" i="1"/>
  <c r="K39" i="1" s="1"/>
  <c r="K38" i="1"/>
  <c r="K37" i="1"/>
  <c r="K35" i="1"/>
  <c r="J34" i="1"/>
  <c r="K34" i="1" s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9" i="1"/>
  <c r="K8" i="1"/>
  <c r="K7" i="1"/>
  <c r="K6" i="1"/>
  <c r="G39" i="1"/>
  <c r="H39" i="1" s="1"/>
  <c r="G34" i="1"/>
  <c r="H34" i="1" s="1"/>
  <c r="H38" i="1"/>
  <c r="H37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9" i="1"/>
  <c r="H8" i="1"/>
  <c r="H7" i="1"/>
  <c r="H6" i="1"/>
  <c r="E35" i="1"/>
  <c r="E10" i="1"/>
  <c r="E15" i="1"/>
  <c r="E7" i="1"/>
  <c r="E8" i="1"/>
  <c r="E9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1"/>
  <c r="E38" i="1"/>
  <c r="E6" i="1"/>
  <c r="K44" i="1" l="1"/>
  <c r="N44" i="1"/>
  <c r="Q44" i="1"/>
  <c r="K48" i="1"/>
  <c r="K50" i="1"/>
  <c r="Q50" i="1"/>
  <c r="Q48" i="1"/>
  <c r="N50" i="1"/>
  <c r="E48" i="1"/>
  <c r="E50" i="1"/>
  <c r="H48" i="1"/>
  <c r="E44" i="1"/>
  <c r="H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usser</author>
  </authors>
  <commentList>
    <comment ref="C27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Barwan :
Bulan Oktober 2022
pengurangan 3 Rak
</t>
        </r>
      </text>
    </comment>
    <comment ref="F27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Barwan :
Bulan Oktober 2022
pengurangan 3 Rak
</t>
        </r>
      </text>
    </comment>
    <comment ref="I27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Barwan :
Bulan Oktober 2022
pengurangan 3 Rak
</t>
        </r>
      </text>
    </comment>
    <comment ref="L27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Barwan :
Bulan Oktober 2022
pengurangan 3 Rak
</t>
        </r>
      </text>
    </comment>
    <comment ref="O27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Barwan :
Bulan Oktober 2022
pengurangan 3 Rak
</t>
        </r>
      </text>
    </comment>
  </commentList>
</comments>
</file>

<file path=xl/sharedStrings.xml><?xml version="1.0" encoding="utf-8"?>
<sst xmlns="http://schemas.openxmlformats.org/spreadsheetml/2006/main" count="158" uniqueCount="91">
  <si>
    <t xml:space="preserve">NO </t>
  </si>
  <si>
    <t>NAMA CLIENT</t>
  </si>
  <si>
    <t>BUT Sarulla operations</t>
  </si>
  <si>
    <t>Woori Saudara</t>
  </si>
  <si>
    <t>Angkasa Pura 1</t>
  </si>
  <si>
    <t>AON Indonesia</t>
  </si>
  <si>
    <t>Widyawan</t>
  </si>
  <si>
    <t>BUT SAKA</t>
  </si>
  <si>
    <t>AMNT</t>
  </si>
  <si>
    <t>VALE</t>
  </si>
  <si>
    <t>Rusdiono</t>
  </si>
  <si>
    <t>Dewi Negara</t>
  </si>
  <si>
    <t>TELKOM</t>
  </si>
  <si>
    <t>CBN</t>
  </si>
  <si>
    <t>Lintasarta</t>
  </si>
  <si>
    <t>Biznet</t>
  </si>
  <si>
    <t>XL</t>
  </si>
  <si>
    <t>Indosat</t>
  </si>
  <si>
    <t>Nap Info</t>
  </si>
  <si>
    <t xml:space="preserve">Arthatel </t>
  </si>
  <si>
    <t>Icon +</t>
  </si>
  <si>
    <t>Linknet</t>
  </si>
  <si>
    <t>Moratel elga</t>
  </si>
  <si>
    <t>Trimegah Securitas</t>
  </si>
  <si>
    <t>MEPI</t>
  </si>
  <si>
    <t>Panca Makmur</t>
  </si>
  <si>
    <t>Mac Mahon</t>
  </si>
  <si>
    <t>BliBli.com</t>
  </si>
  <si>
    <t>Afinity</t>
  </si>
  <si>
    <t>Bali Fiber</t>
  </si>
  <si>
    <t>GSMS</t>
  </si>
  <si>
    <t>iforte</t>
  </si>
  <si>
    <t>PER BULAN</t>
  </si>
  <si>
    <t>PER TAHUN</t>
  </si>
  <si>
    <t>Sequis Life 7 Rack</t>
  </si>
  <si>
    <t>RACK</t>
  </si>
  <si>
    <t>No</t>
  </si>
  <si>
    <t>Item</t>
  </si>
  <si>
    <t>jumlah</t>
  </si>
  <si>
    <t>Total rack</t>
  </si>
  <si>
    <t>Occupied</t>
  </si>
  <si>
    <t>Available</t>
  </si>
  <si>
    <t>Occupancy</t>
  </si>
  <si>
    <t>Tenant Baru</t>
  </si>
  <si>
    <t>Tenant Baru 2</t>
  </si>
  <si>
    <t>JUMLAH</t>
  </si>
  <si>
    <t>Perhitungan Okupansi</t>
  </si>
  <si>
    <t>Tenant Baru 3</t>
  </si>
  <si>
    <t>PROYEKSI PENJUALAN DC 2023 - 2026</t>
  </si>
  <si>
    <t>Neuviz Rack</t>
  </si>
  <si>
    <t>Neuviz ISP</t>
  </si>
  <si>
    <t>PROVIDER</t>
  </si>
  <si>
    <t>Rata-Rata bulanan</t>
  </si>
  <si>
    <t>PT. Artha Telekomindo</t>
  </si>
  <si>
    <t>PT. Bali Towerindo</t>
  </si>
  <si>
    <t>PT. Supra Primatama Nusantara (Biznet)</t>
  </si>
  <si>
    <t>PT. Cyberindo Aditama</t>
  </si>
  <si>
    <t>PT. Elga Yasa Media</t>
  </si>
  <si>
    <t>PT. Indonesia Comnets Plus</t>
  </si>
  <si>
    <t>PT. Indosat</t>
  </si>
  <si>
    <t>PT. Link Net</t>
  </si>
  <si>
    <t>PT. Aplikanusa Lintas Arta</t>
  </si>
  <si>
    <t>PT. Nap Info Lintas Nusa</t>
  </si>
  <si>
    <t>PT. XL Axiata</t>
  </si>
  <si>
    <t>PT. Telkomunikasi Indonesia</t>
  </si>
  <si>
    <t>PT. Iforte global internet / iforte Solusi Infotek</t>
  </si>
  <si>
    <t>PT. Prestasi Piranti Informasi (Neuviz)</t>
  </si>
  <si>
    <t>PT. Wireless Network Indonesia (WINET)</t>
  </si>
  <si>
    <t>in USD</t>
  </si>
  <si>
    <t>SUITE</t>
  </si>
  <si>
    <t>TENANT</t>
  </si>
  <si>
    <t>TOTAL</t>
  </si>
  <si>
    <t>REVENUE PBX RENTAL</t>
  </si>
  <si>
    <t>PBX - IP Telephony</t>
  </si>
  <si>
    <t>REVENUE TELEPHONY USAGE</t>
  </si>
  <si>
    <t>In IDR</t>
  </si>
  <si>
    <t>PBX - E1 Usage</t>
  </si>
  <si>
    <t>PBX - Admin Fee 10%</t>
  </si>
  <si>
    <t>REVENUE SEWA SHAFT</t>
  </si>
  <si>
    <t>In USD</t>
  </si>
  <si>
    <t>Bank Woori Saudara</t>
  </si>
  <si>
    <t>Lintas Arta</t>
  </si>
  <si>
    <t>Innalum</t>
  </si>
  <si>
    <t>Iforte</t>
  </si>
  <si>
    <t>JP Morgan</t>
  </si>
  <si>
    <t>Per Bulan</t>
  </si>
  <si>
    <t>Per Tahun</t>
  </si>
  <si>
    <t>ITEM</t>
  </si>
  <si>
    <t>NO</t>
  </si>
  <si>
    <t>PROYEKSI Revenue Share 2023 - 2026</t>
  </si>
  <si>
    <t>Provider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</si>
</sst>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  <charset val="204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38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2" borderId="5" xfId="0" applyFill="1" applyBorder="1"/>
    <xf numFmtId="0" fontId="0" fillId="0" borderId="10" xfId="0" applyBorder="1" applyAlignment="1">
      <alignment horizontal="center"/>
    </xf>
    <xf numFmtId="0" fontId="0" fillId="0" borderId="9" xfId="0" applyBorder="1"/>
    <xf numFmtId="165" fontId="3" fillId="4" borderId="12" xfId="1" applyFont="1" applyFill="1" applyBorder="1" applyAlignment="1">
      <alignment horizontal="center"/>
    </xf>
    <xf numFmtId="165" fontId="3" fillId="4" borderId="13" xfId="1" applyFont="1" applyFill="1" applyBorder="1" applyAlignment="1">
      <alignment horizontal="center"/>
    </xf>
    <xf numFmtId="165" fontId="0" fillId="4" borderId="11" xfId="1" applyFont="1" applyFill="1" applyBorder="1" applyAlignment="1">
      <alignment horizontal="center"/>
    </xf>
    <xf numFmtId="165" fontId="0" fillId="4" borderId="9" xfId="1" applyFont="1" applyFill="1" applyBorder="1" applyAlignment="1">
      <alignment horizontal="center"/>
    </xf>
    <xf numFmtId="165" fontId="0" fillId="4" borderId="8" xfId="1" applyFont="1" applyFill="1" applyBorder="1" applyAlignment="1">
      <alignment horizontal="center"/>
    </xf>
    <xf numFmtId="165" fontId="0" fillId="4" borderId="5" xfId="1" applyFont="1" applyFill="1" applyBorder="1" applyAlignment="1">
      <alignment horizontal="center"/>
    </xf>
    <xf numFmtId="165" fontId="2" fillId="4" borderId="8" xfId="1" applyFont="1" applyFill="1" applyBorder="1" applyAlignment="1">
      <alignment horizontal="center"/>
    </xf>
    <xf numFmtId="165" fontId="0" fillId="4" borderId="6" xfId="1" applyFont="1" applyFill="1" applyBorder="1" applyAlignment="1">
      <alignment horizontal="center"/>
    </xf>
    <xf numFmtId="0" fontId="0" fillId="4" borderId="5" xfId="0" applyFill="1" applyBorder="1"/>
    <xf numFmtId="165" fontId="3" fillId="5" borderId="12" xfId="1" applyFont="1" applyFill="1" applyBorder="1" applyAlignment="1">
      <alignment horizontal="center"/>
    </xf>
    <xf numFmtId="165" fontId="3" fillId="5" borderId="13" xfId="1" applyFont="1" applyFill="1" applyBorder="1" applyAlignment="1">
      <alignment horizontal="center"/>
    </xf>
    <xf numFmtId="165" fontId="0" fillId="5" borderId="11" xfId="1" applyFont="1" applyFill="1" applyBorder="1" applyAlignment="1">
      <alignment horizontal="center"/>
    </xf>
    <xf numFmtId="165" fontId="0" fillId="5" borderId="9" xfId="1" applyFont="1" applyFill="1" applyBorder="1" applyAlignment="1">
      <alignment horizontal="center"/>
    </xf>
    <xf numFmtId="165" fontId="0" fillId="5" borderId="8" xfId="1" applyFont="1" applyFill="1" applyBorder="1" applyAlignment="1">
      <alignment horizontal="center"/>
    </xf>
    <xf numFmtId="165" fontId="0" fillId="5" borderId="5" xfId="1" applyFont="1" applyFill="1" applyBorder="1" applyAlignment="1">
      <alignment horizontal="center"/>
    </xf>
    <xf numFmtId="165" fontId="2" fillId="5" borderId="8" xfId="1" applyFont="1" applyFill="1" applyBorder="1" applyAlignment="1">
      <alignment horizontal="center"/>
    </xf>
    <xf numFmtId="165" fontId="0" fillId="5" borderId="6" xfId="1" applyFont="1" applyFill="1" applyBorder="1" applyAlignment="1">
      <alignment horizontal="center"/>
    </xf>
    <xf numFmtId="165" fontId="0" fillId="5" borderId="5" xfId="0" applyNumberFormat="1" applyFill="1" applyBorder="1"/>
    <xf numFmtId="165" fontId="3" fillId="6" borderId="12" xfId="1" applyFont="1" applyFill="1" applyBorder="1" applyAlignment="1">
      <alignment horizontal="center"/>
    </xf>
    <xf numFmtId="165" fontId="3" fillId="6" borderId="13" xfId="1" applyFont="1" applyFill="1" applyBorder="1" applyAlignment="1">
      <alignment horizontal="center"/>
    </xf>
    <xf numFmtId="165" fontId="0" fillId="6" borderId="11" xfId="1" applyFont="1" applyFill="1" applyBorder="1" applyAlignment="1">
      <alignment horizontal="center"/>
    </xf>
    <xf numFmtId="165" fontId="0" fillId="6" borderId="9" xfId="1" applyFont="1" applyFill="1" applyBorder="1" applyAlignment="1">
      <alignment horizontal="center"/>
    </xf>
    <xf numFmtId="165" fontId="0" fillId="6" borderId="8" xfId="1" applyFont="1" applyFill="1" applyBorder="1" applyAlignment="1">
      <alignment horizontal="center"/>
    </xf>
    <xf numFmtId="165" fontId="0" fillId="6" borderId="5" xfId="1" applyFont="1" applyFill="1" applyBorder="1" applyAlignment="1">
      <alignment horizontal="center"/>
    </xf>
    <xf numFmtId="165" fontId="2" fillId="6" borderId="8" xfId="1" applyFont="1" applyFill="1" applyBorder="1" applyAlignment="1">
      <alignment horizontal="center"/>
    </xf>
    <xf numFmtId="165" fontId="0" fillId="6" borderId="5" xfId="0" applyNumberFormat="1" applyFill="1" applyBorder="1"/>
    <xf numFmtId="0" fontId="3" fillId="6" borderId="12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65" fontId="3" fillId="7" borderId="12" xfId="1" applyFont="1" applyFill="1" applyBorder="1" applyAlignment="1">
      <alignment horizontal="center"/>
    </xf>
    <xf numFmtId="165" fontId="3" fillId="7" borderId="13" xfId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5" fontId="0" fillId="7" borderId="11" xfId="1" applyFont="1" applyFill="1" applyBorder="1" applyAlignment="1">
      <alignment horizontal="center"/>
    </xf>
    <xf numFmtId="165" fontId="0" fillId="7" borderId="9" xfId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5" fontId="0" fillId="7" borderId="8" xfId="1" applyFont="1" applyFill="1" applyBorder="1" applyAlignment="1">
      <alignment horizontal="center"/>
    </xf>
    <xf numFmtId="165" fontId="0" fillId="7" borderId="5" xfId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165" fontId="2" fillId="7" borderId="8" xfId="1" applyFont="1" applyFill="1" applyBorder="1" applyAlignment="1">
      <alignment horizontal="center"/>
    </xf>
    <xf numFmtId="165" fontId="0" fillId="7" borderId="6" xfId="1" applyFont="1" applyFill="1" applyBorder="1" applyAlignment="1">
      <alignment horizontal="center"/>
    </xf>
    <xf numFmtId="165" fontId="0" fillId="7" borderId="5" xfId="0" applyNumberFormat="1" applyFill="1" applyBorder="1"/>
    <xf numFmtId="0" fontId="3" fillId="8" borderId="12" xfId="0" applyFont="1" applyFill="1" applyBorder="1" applyAlignment="1">
      <alignment horizontal="center"/>
    </xf>
    <xf numFmtId="165" fontId="3" fillId="8" borderId="12" xfId="1" applyFont="1" applyFill="1" applyBorder="1" applyAlignment="1">
      <alignment horizontal="center"/>
    </xf>
    <xf numFmtId="165" fontId="3" fillId="8" borderId="13" xfId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65" fontId="0" fillId="8" borderId="11" xfId="1" applyFont="1" applyFill="1" applyBorder="1" applyAlignment="1">
      <alignment horizontal="center"/>
    </xf>
    <xf numFmtId="165" fontId="0" fillId="8" borderId="9" xfId="1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65" fontId="0" fillId="8" borderId="8" xfId="1" applyFont="1" applyFill="1" applyBorder="1" applyAlignment="1">
      <alignment horizontal="center"/>
    </xf>
    <xf numFmtId="165" fontId="0" fillId="8" borderId="5" xfId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5" fontId="2" fillId="8" borderId="8" xfId="1" applyFont="1" applyFill="1" applyBorder="1" applyAlignment="1">
      <alignment horizontal="center"/>
    </xf>
    <xf numFmtId="165" fontId="0" fillId="8" borderId="6" xfId="1" applyFont="1" applyFill="1" applyBorder="1" applyAlignment="1">
      <alignment horizontal="center"/>
    </xf>
    <xf numFmtId="165" fontId="0" fillId="8" borderId="5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9" fontId="3" fillId="0" borderId="16" xfId="2" applyFont="1" applyBorder="1"/>
    <xf numFmtId="3" fontId="0" fillId="0" borderId="0" xfId="0" applyNumberFormat="1"/>
    <xf numFmtId="164" fontId="0" fillId="0" borderId="6" xfId="0" applyNumberFormat="1" applyBorder="1"/>
    <xf numFmtId="165" fontId="0" fillId="6" borderId="17" xfId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165" fontId="3" fillId="5" borderId="12" xfId="1" applyFont="1" applyFill="1" applyBorder="1" applyAlignment="1">
      <alignment horizontal="center" vertical="center"/>
    </xf>
    <xf numFmtId="165" fontId="0" fillId="5" borderId="11" xfId="1" applyFont="1" applyFill="1" applyBorder="1" applyAlignment="1">
      <alignment horizontal="center" vertical="center"/>
    </xf>
    <xf numFmtId="165" fontId="0" fillId="5" borderId="8" xfId="1" applyFont="1" applyFill="1" applyBorder="1" applyAlignment="1">
      <alignment horizontal="center" vertical="center"/>
    </xf>
    <xf numFmtId="165" fontId="2" fillId="5" borderId="8" xfId="1" applyFont="1" applyFill="1" applyBorder="1" applyAlignment="1">
      <alignment horizontal="center" vertical="center"/>
    </xf>
    <xf numFmtId="165" fontId="0" fillId="5" borderId="6" xfId="1" applyFont="1" applyFill="1" applyBorder="1" applyAlignment="1">
      <alignment horizontal="center" vertical="center"/>
    </xf>
    <xf numFmtId="164" fontId="0" fillId="5" borderId="5" xfId="1" applyNumberFormat="1" applyFon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4" borderId="11" xfId="1" applyFont="1" applyFill="1" applyBorder="1" applyAlignment="1">
      <alignment horizontal="center" vertical="center"/>
    </xf>
    <xf numFmtId="165" fontId="0" fillId="4" borderId="8" xfId="1" applyFont="1" applyFill="1" applyBorder="1" applyAlignment="1">
      <alignment horizontal="center" vertical="center"/>
    </xf>
    <xf numFmtId="165" fontId="2" fillId="4" borderId="8" xfId="1" applyFont="1" applyFill="1" applyBorder="1" applyAlignment="1">
      <alignment horizontal="center" vertical="center"/>
    </xf>
    <xf numFmtId="165" fontId="0" fillId="4" borderId="6" xfId="1" applyFont="1" applyFill="1" applyBorder="1" applyAlignment="1">
      <alignment horizontal="center" vertical="center"/>
    </xf>
    <xf numFmtId="165" fontId="0" fillId="4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7" xfId="0" applyNumberFormat="1" applyFont="1" applyBorder="1"/>
    <xf numFmtId="3" fontId="0" fillId="0" borderId="7" xfId="0" applyNumberFormat="1" applyBorder="1"/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3" fillId="4" borderId="22" xfId="1" applyFont="1" applyFill="1" applyBorder="1" applyAlignment="1">
      <alignment horizontal="center" vertical="center"/>
    </xf>
    <xf numFmtId="165" fontId="3" fillId="5" borderId="22" xfId="1" applyFont="1" applyFill="1" applyBorder="1" applyAlignment="1">
      <alignment horizontal="center" vertical="center"/>
    </xf>
    <xf numFmtId="165" fontId="3" fillId="6" borderId="22" xfId="1" applyFont="1" applyFill="1" applyBorder="1" applyAlignment="1">
      <alignment horizontal="center" vertical="center"/>
    </xf>
    <xf numFmtId="165" fontId="3" fillId="7" borderId="22" xfId="1" applyFont="1" applyFill="1" applyBorder="1" applyAlignment="1">
      <alignment horizontal="center" vertical="center"/>
    </xf>
    <xf numFmtId="165" fontId="3" fillId="8" borderId="22" xfId="1" applyFont="1" applyFill="1" applyBorder="1" applyAlignment="1">
      <alignment horizontal="center" vertical="center"/>
    </xf>
    <xf numFmtId="0" fontId="5" fillId="0" borderId="5" xfId="0" applyFont="1" applyBorder="1"/>
    <xf numFmtId="164" fontId="0" fillId="4" borderId="11" xfId="1" applyNumberFormat="1" applyFont="1" applyFill="1" applyBorder="1" applyAlignment="1">
      <alignment horizontal="center" vertical="center"/>
    </xf>
    <xf numFmtId="164" fontId="0" fillId="4" borderId="9" xfId="1" applyNumberFormat="1" applyFont="1" applyFill="1" applyBorder="1" applyAlignment="1">
      <alignment horizontal="center" vertical="center"/>
    </xf>
    <xf numFmtId="164" fontId="0" fillId="5" borderId="11" xfId="1" applyNumberFormat="1" applyFont="1" applyFill="1" applyBorder="1" applyAlignment="1">
      <alignment horizontal="center" vertical="center"/>
    </xf>
    <xf numFmtId="164" fontId="0" fillId="5" borderId="9" xfId="1" applyNumberFormat="1" applyFont="1" applyFill="1" applyBorder="1" applyAlignment="1">
      <alignment horizontal="center" vertical="center"/>
    </xf>
    <xf numFmtId="164" fontId="0" fillId="6" borderId="11" xfId="1" applyNumberFormat="1" applyFont="1" applyFill="1" applyBorder="1" applyAlignment="1">
      <alignment horizontal="center" vertical="center"/>
    </xf>
    <xf numFmtId="164" fontId="0" fillId="6" borderId="9" xfId="1" applyNumberFormat="1" applyFont="1" applyFill="1" applyBorder="1" applyAlignment="1">
      <alignment horizontal="center" vertical="center"/>
    </xf>
    <xf numFmtId="164" fontId="0" fillId="7" borderId="11" xfId="1" applyNumberFormat="1" applyFont="1" applyFill="1" applyBorder="1" applyAlignment="1">
      <alignment horizontal="center" vertical="center"/>
    </xf>
    <xf numFmtId="164" fontId="0" fillId="7" borderId="9" xfId="1" applyNumberFormat="1" applyFont="1" applyFill="1" applyBorder="1" applyAlignment="1">
      <alignment horizontal="center" vertical="center"/>
    </xf>
    <xf numFmtId="164" fontId="0" fillId="8" borderId="11" xfId="1" applyNumberFormat="1" applyFont="1" applyFill="1" applyBorder="1" applyAlignment="1">
      <alignment horizontal="center" vertical="center"/>
    </xf>
    <xf numFmtId="164" fontId="0" fillId="8" borderId="9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vertical="top"/>
    </xf>
    <xf numFmtId="164" fontId="0" fillId="4" borderId="8" xfId="1" applyNumberFormat="1" applyFont="1" applyFill="1" applyBorder="1" applyAlignment="1">
      <alignment horizontal="center" vertical="center"/>
    </xf>
    <xf numFmtId="164" fontId="0" fillId="5" borderId="8" xfId="1" applyNumberFormat="1" applyFont="1" applyFill="1" applyBorder="1" applyAlignment="1">
      <alignment horizontal="center" vertical="center"/>
    </xf>
    <xf numFmtId="164" fontId="0" fillId="6" borderId="8" xfId="1" applyNumberFormat="1" applyFon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164" fontId="0" fillId="8" borderId="8" xfId="1" applyNumberFormat="1" applyFont="1" applyFill="1" applyBorder="1" applyAlignment="1">
      <alignment horizontal="center" vertical="center"/>
    </xf>
    <xf numFmtId="164" fontId="1" fillId="4" borderId="8" xfId="1" applyNumberFormat="1" applyFont="1" applyFill="1" applyBorder="1" applyAlignment="1">
      <alignment horizontal="center" vertical="center"/>
    </xf>
    <xf numFmtId="164" fontId="1" fillId="5" borderId="8" xfId="1" applyNumberFormat="1" applyFont="1" applyFill="1" applyBorder="1" applyAlignment="1">
      <alignment horizontal="center" vertical="center"/>
    </xf>
    <xf numFmtId="164" fontId="1" fillId="6" borderId="8" xfId="1" applyNumberFormat="1" applyFont="1" applyFill="1" applyBorder="1" applyAlignment="1">
      <alignment horizontal="center" vertical="center"/>
    </xf>
    <xf numFmtId="164" fontId="1" fillId="7" borderId="8" xfId="1" applyNumberFormat="1" applyFont="1" applyFill="1" applyBorder="1" applyAlignment="1">
      <alignment horizontal="center" vertical="center"/>
    </xf>
    <xf numFmtId="164" fontId="1" fillId="8" borderId="8" xfId="1" applyNumberFormat="1" applyFont="1" applyFill="1" applyBorder="1" applyAlignment="1">
      <alignment horizontal="center" vertical="center"/>
    </xf>
    <xf numFmtId="0" fontId="5" fillId="0" borderId="7" xfId="0" applyFont="1" applyBorder="1"/>
    <xf numFmtId="3" fontId="3" fillId="0" borderId="5" xfId="0" applyNumberFormat="1" applyFont="1" applyBorder="1" applyAlignment="1">
      <alignment horizontal="center" vertical="center"/>
    </xf>
    <xf numFmtId="3" fontId="3" fillId="0" borderId="5" xfId="0" applyNumberFormat="1" applyFont="1" applyBorder="1"/>
    <xf numFmtId="0" fontId="6" fillId="9" borderId="0" xfId="3" applyFill="1"/>
    <xf numFmtId="0" fontId="6" fillId="9" borderId="31" xfId="3" applyFill="1" applyBorder="1" applyAlignment="1">
      <alignment horizontal="center"/>
    </xf>
    <xf numFmtId="0" fontId="6" fillId="9" borderId="32" xfId="3" applyFill="1" applyBorder="1" applyAlignment="1">
      <alignment horizontal="center"/>
    </xf>
    <xf numFmtId="0" fontId="6" fillId="9" borderId="30" xfId="3" applyFill="1" applyBorder="1"/>
    <xf numFmtId="43" fontId="0" fillId="9" borderId="28" xfId="4" applyFont="1" applyFill="1" applyBorder="1" applyAlignment="1">
      <alignment horizontal="center"/>
    </xf>
    <xf numFmtId="0" fontId="6" fillId="9" borderId="38" xfId="3" applyFill="1" applyBorder="1"/>
    <xf numFmtId="0" fontId="6" fillId="9" borderId="27" xfId="3" applyFill="1" applyBorder="1"/>
    <xf numFmtId="0" fontId="6" fillId="9" borderId="26" xfId="3" applyFill="1" applyBorder="1"/>
    <xf numFmtId="0" fontId="7" fillId="9" borderId="27" xfId="3" applyFont="1" applyFill="1" applyBorder="1"/>
    <xf numFmtId="0" fontId="6" fillId="9" borderId="0" xfId="3" applyFill="1" applyAlignment="1">
      <alignment horizontal="center"/>
    </xf>
    <xf numFmtId="43" fontId="0" fillId="9" borderId="0" xfId="4" applyFont="1" applyFill="1" applyBorder="1"/>
    <xf numFmtId="166" fontId="0" fillId="9" borderId="26" xfId="4" applyNumberFormat="1" applyFont="1" applyFill="1" applyBorder="1"/>
    <xf numFmtId="166" fontId="0" fillId="9" borderId="30" xfId="4" applyNumberFormat="1" applyFont="1" applyFill="1" applyBorder="1"/>
    <xf numFmtId="43" fontId="0" fillId="9" borderId="41" xfId="4" applyFont="1" applyFill="1" applyBorder="1"/>
    <xf numFmtId="0" fontId="6" fillId="9" borderId="41" xfId="3" applyFill="1" applyBorder="1"/>
    <xf numFmtId="0" fontId="6" fillId="9" borderId="43" xfId="3" applyFill="1" applyBorder="1" applyAlignment="1">
      <alignment horizontal="center"/>
    </xf>
    <xf numFmtId="0" fontId="6" fillId="9" borderId="43" xfId="3" applyFill="1" applyBorder="1" applyAlignment="1">
      <alignment horizontal="left"/>
    </xf>
    <xf numFmtId="43" fontId="0" fillId="9" borderId="44" xfId="4" applyFont="1" applyFill="1" applyBorder="1"/>
    <xf numFmtId="0" fontId="6" fillId="9" borderId="44" xfId="3" applyFill="1" applyBorder="1"/>
    <xf numFmtId="0" fontId="6" fillId="0" borderId="0" xfId="3" applyAlignment="1">
      <alignment horizontal="center"/>
    </xf>
    <xf numFmtId="0" fontId="6" fillId="0" borderId="0" xfId="3"/>
    <xf numFmtId="0" fontId="6" fillId="9" borderId="28" xfId="3" applyFill="1" applyBorder="1"/>
    <xf numFmtId="0" fontId="8" fillId="9" borderId="38" xfId="3" applyFont="1" applyFill="1" applyBorder="1"/>
    <xf numFmtId="0" fontId="8" fillId="9" borderId="26" xfId="3" applyFont="1" applyFill="1" applyBorder="1"/>
    <xf numFmtId="0" fontId="8" fillId="9" borderId="0" xfId="3" applyFont="1" applyFill="1"/>
    <xf numFmtId="166" fontId="7" fillId="9" borderId="26" xfId="4" applyNumberFormat="1" applyFont="1" applyFill="1" applyBorder="1"/>
    <xf numFmtId="0" fontId="6" fillId="9" borderId="39" xfId="3" applyFill="1" applyBorder="1"/>
    <xf numFmtId="0" fontId="6" fillId="9" borderId="36" xfId="3" applyFill="1" applyBorder="1" applyAlignment="1">
      <alignment horizontal="center"/>
    </xf>
    <xf numFmtId="0" fontId="7" fillId="9" borderId="38" xfId="3" applyFont="1" applyFill="1" applyBorder="1" applyAlignment="1">
      <alignment horizontal="center"/>
    </xf>
    <xf numFmtId="43" fontId="0" fillId="9" borderId="37" xfId="4" applyFont="1" applyFill="1" applyBorder="1" applyAlignment="1">
      <alignment horizontal="center"/>
    </xf>
    <xf numFmtId="166" fontId="7" fillId="9" borderId="39" xfId="4" applyNumberFormat="1" applyFont="1" applyFill="1" applyBorder="1"/>
    <xf numFmtId="166" fontId="0" fillId="9" borderId="39" xfId="4" applyNumberFormat="1" applyFont="1" applyFill="1" applyBorder="1"/>
    <xf numFmtId="0" fontId="6" fillId="9" borderId="42" xfId="3" applyFill="1" applyBorder="1"/>
    <xf numFmtId="166" fontId="6" fillId="9" borderId="41" xfId="3" applyNumberFormat="1" applyFill="1" applyBorder="1"/>
    <xf numFmtId="0" fontId="7" fillId="10" borderId="38" xfId="3" applyFont="1" applyFill="1" applyBorder="1" applyAlignment="1">
      <alignment horizontal="center"/>
    </xf>
    <xf numFmtId="0" fontId="7" fillId="10" borderId="27" xfId="3" applyFont="1" applyFill="1" applyBorder="1"/>
    <xf numFmtId="166" fontId="7" fillId="10" borderId="26" xfId="4" applyNumberFormat="1" applyFont="1" applyFill="1" applyBorder="1"/>
    <xf numFmtId="166" fontId="7" fillId="10" borderId="39" xfId="4" applyNumberFormat="1" applyFont="1" applyFill="1" applyBorder="1"/>
    <xf numFmtId="166" fontId="6" fillId="9" borderId="42" xfId="3" applyNumberFormat="1" applyFill="1" applyBorder="1"/>
    <xf numFmtId="0" fontId="7" fillId="11" borderId="38" xfId="3" applyFont="1" applyFill="1" applyBorder="1" applyAlignment="1">
      <alignment horizontal="center"/>
    </xf>
    <xf numFmtId="0" fontId="6" fillId="11" borderId="0" xfId="3" applyFill="1"/>
    <xf numFmtId="0" fontId="6" fillId="11" borderId="27" xfId="3" applyFill="1" applyBorder="1"/>
    <xf numFmtId="166" fontId="0" fillId="11" borderId="26" xfId="4" applyNumberFormat="1" applyFont="1" applyFill="1" applyBorder="1"/>
    <xf numFmtId="166" fontId="0" fillId="11" borderId="39" xfId="4" applyNumberFormat="1" applyFont="1" applyFill="1" applyBorder="1"/>
    <xf numFmtId="0" fontId="9" fillId="9" borderId="43" xfId="3" applyFont="1" applyFill="1" applyBorder="1" applyAlignment="1">
      <alignment horizontal="left"/>
    </xf>
    <xf numFmtId="0" fontId="9" fillId="9" borderId="0" xfId="3" applyFont="1" applyFill="1" applyAlignment="1">
      <alignment horizontal="center"/>
    </xf>
    <xf numFmtId="1" fontId="0" fillId="9" borderId="28" xfId="4" applyNumberFormat="1" applyFont="1" applyFill="1" applyBorder="1" applyAlignment="1">
      <alignment horizontal="center"/>
    </xf>
    <xf numFmtId="1" fontId="0" fillId="9" borderId="33" xfId="4" applyNumberFormat="1" applyFont="1" applyFill="1" applyBorder="1" applyAlignment="1">
      <alignment horizontal="center"/>
    </xf>
    <xf numFmtId="1" fontId="0" fillId="9" borderId="45" xfId="4" applyNumberFormat="1" applyFont="1" applyFill="1" applyBorder="1" applyAlignment="1">
      <alignment horizontal="center"/>
    </xf>
    <xf numFmtId="1" fontId="0" fillId="9" borderId="37" xfId="4" applyNumberFormat="1" applyFont="1" applyFill="1" applyBorder="1" applyAlignment="1">
      <alignment horizontal="center"/>
    </xf>
    <xf numFmtId="0" fontId="6" fillId="9" borderId="48" xfId="3" applyFill="1" applyBorder="1" applyAlignment="1">
      <alignment horizontal="center"/>
    </xf>
    <xf numFmtId="43" fontId="0" fillId="9" borderId="48" xfId="4" applyFont="1" applyFill="1" applyBorder="1"/>
    <xf numFmtId="0" fontId="6" fillId="9" borderId="48" xfId="3" applyFill="1" applyBorder="1"/>
    <xf numFmtId="0" fontId="7" fillId="9" borderId="0" xfId="3" applyFont="1" applyFill="1" applyAlignment="1">
      <alignment horizontal="left"/>
    </xf>
    <xf numFmtId="0" fontId="6" fillId="9" borderId="44" xfId="3" applyFill="1" applyBorder="1" applyAlignment="1">
      <alignment horizontal="center"/>
    </xf>
    <xf numFmtId="0" fontId="7" fillId="9" borderId="49" xfId="3" applyFont="1" applyFill="1" applyBorder="1" applyAlignment="1">
      <alignment horizontal="center"/>
    </xf>
    <xf numFmtId="0" fontId="6" fillId="0" borderId="26" xfId="3" applyBorder="1"/>
    <xf numFmtId="1" fontId="0" fillId="9" borderId="51" xfId="4" applyNumberFormat="1" applyFont="1" applyFill="1" applyBorder="1" applyAlignment="1">
      <alignment horizontal="center"/>
    </xf>
    <xf numFmtId="166" fontId="0" fillId="9" borderId="43" xfId="4" applyNumberFormat="1" applyFont="1" applyFill="1" applyBorder="1"/>
    <xf numFmtId="43" fontId="0" fillId="9" borderId="43" xfId="4" applyFont="1" applyFill="1" applyBorder="1"/>
    <xf numFmtId="43" fontId="0" fillId="9" borderId="40" xfId="4" applyFont="1" applyFill="1" applyBorder="1"/>
    <xf numFmtId="0" fontId="7" fillId="9" borderId="26" xfId="3" applyFont="1" applyFill="1" applyBorder="1"/>
    <xf numFmtId="1" fontId="0" fillId="9" borderId="50" xfId="4" applyNumberFormat="1" applyFont="1" applyFill="1" applyBorder="1" applyAlignment="1">
      <alignment horizontal="center"/>
    </xf>
    <xf numFmtId="0" fontId="7" fillId="9" borderId="45" xfId="3" applyFont="1" applyFill="1" applyBorder="1" applyAlignment="1">
      <alignment horizontal="center"/>
    </xf>
    <xf numFmtId="166" fontId="8" fillId="9" borderId="52" xfId="4" applyNumberFormat="1" applyFont="1" applyFill="1" applyBorder="1"/>
    <xf numFmtId="166" fontId="8" fillId="9" borderId="25" xfId="4" applyNumberFormat="1" applyFont="1" applyFill="1" applyBorder="1"/>
    <xf numFmtId="166" fontId="8" fillId="9" borderId="53" xfId="4" applyNumberFormat="1" applyFont="1" applyFill="1" applyBorder="1"/>
    <xf numFmtId="166" fontId="0" fillId="9" borderId="36" xfId="4" applyNumberFormat="1" applyFont="1" applyFill="1" applyBorder="1"/>
    <xf numFmtId="166" fontId="0" fillId="9" borderId="37" xfId="4" applyNumberFormat="1" applyFont="1" applyFill="1" applyBorder="1"/>
    <xf numFmtId="166" fontId="8" fillId="9" borderId="54" xfId="4" applyNumberFormat="1" applyFont="1" applyFill="1" applyBorder="1"/>
    <xf numFmtId="166" fontId="0" fillId="9" borderId="29" xfId="4" applyNumberFormat="1" applyFont="1" applyFill="1" applyBorder="1"/>
    <xf numFmtId="43" fontId="0" fillId="9" borderId="55" xfId="4" applyFont="1" applyFill="1" applyBorder="1"/>
    <xf numFmtId="43" fontId="0" fillId="9" borderId="42" xfId="4" applyFont="1" applyFill="1" applyBorder="1"/>
    <xf numFmtId="0" fontId="9" fillId="9" borderId="56" xfId="3" applyFont="1" applyFill="1" applyBorder="1" applyAlignment="1">
      <alignment horizontal="center"/>
    </xf>
    <xf numFmtId="0" fontId="9" fillId="9" borderId="31" xfId="3" applyFont="1" applyFill="1" applyBorder="1" applyAlignment="1">
      <alignment horizontal="center"/>
    </xf>
    <xf numFmtId="0" fontId="9" fillId="9" borderId="36" xfId="3" applyFont="1" applyFill="1" applyBorder="1"/>
    <xf numFmtId="0" fontId="0" fillId="2" borderId="4" xfId="0" applyFill="1" applyBorder="1" applyAlignment="1">
      <alignment horizontal="center"/>
    </xf>
    <xf numFmtId="165" fontId="0" fillId="2" borderId="8" xfId="1" applyFont="1" applyFill="1" applyBorder="1" applyAlignment="1">
      <alignment horizontal="center" vertical="center"/>
    </xf>
    <xf numFmtId="165" fontId="0" fillId="2" borderId="5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0" fillId="9" borderId="33" xfId="4" applyNumberFormat="1" applyFont="1" applyFill="1" applyBorder="1" applyAlignment="1">
      <alignment horizontal="center"/>
    </xf>
    <xf numFmtId="0" fontId="0" fillId="9" borderId="34" xfId="4" applyNumberFormat="1" applyFont="1" applyFill="1" applyBorder="1" applyAlignment="1">
      <alignment horizontal="center"/>
    </xf>
    <xf numFmtId="0" fontId="0" fillId="9" borderId="46" xfId="4" applyNumberFormat="1" applyFont="1" applyFill="1" applyBorder="1" applyAlignment="1">
      <alignment horizontal="center"/>
    </xf>
    <xf numFmtId="0" fontId="9" fillId="9" borderId="40" xfId="3" applyFont="1" applyFill="1" applyBorder="1" applyAlignment="1">
      <alignment horizontal="center"/>
    </xf>
    <xf numFmtId="43" fontId="0" fillId="9" borderId="50" xfId="4" applyFont="1" applyFill="1" applyBorder="1" applyAlignment="1">
      <alignment horizontal="center"/>
    </xf>
    <xf numFmtId="43" fontId="0" fillId="9" borderId="35" xfId="4" applyFont="1" applyFill="1" applyBorder="1" applyAlignment="1">
      <alignment horizontal="center"/>
    </xf>
    <xf numFmtId="43" fontId="0" fillId="9" borderId="46" xfId="4" applyFont="1" applyFill="1" applyBorder="1" applyAlignment="1">
      <alignment horizontal="center"/>
    </xf>
    <xf numFmtId="0" fontId="6" fillId="9" borderId="40" xfId="3" applyFill="1" applyBorder="1" applyAlignment="1">
      <alignment horizontal="center"/>
    </xf>
    <xf numFmtId="0" fontId="6" fillId="9" borderId="47" xfId="3" applyFill="1" applyBorder="1" applyAlignment="1">
      <alignment horizontal="center"/>
    </xf>
  </cellXfs>
  <cellStyles count="6">
    <cellStyle name="Comma" xfId="1" builtinId="3"/>
    <cellStyle name="Comma 2" xfId="4" xr:uid="{683A5E44-14C6-475F-8FC3-A4D8B7D2C800}"/>
    <cellStyle name="Currency 2" xfId="5" xr:uid="{418CD5BC-CC64-4629-B0D8-A3A1A84992DA}"/>
    <cellStyle name="Normal" xfId="0" builtinId="0"/>
    <cellStyle name="Normal 2" xfId="3" xr:uid="{B53DAE41-90BC-4E46-8537-A86FCA660B6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0"/>
  <sheetViews>
    <sheetView tabSelected="1" topLeftCell="E2" workbookViewId="0">
      <selection activeCell="I53" sqref="I53"/>
    </sheetView>
  </sheetViews>
  <sheetFormatPr baseColWidth="10" defaultColWidth="8.83203125" defaultRowHeight="15" x14ac:dyDescent="0.2"/>
  <cols>
    <col min="2" max="2" width="21.1640625" bestFit="1" customWidth="1"/>
    <col min="3" max="3" width="9.1640625" style="84"/>
    <col min="4" max="4" width="15.33203125" bestFit="1" customWidth="1"/>
    <col min="5" max="5" width="18" bestFit="1" customWidth="1"/>
    <col min="6" max="6" width="9.1640625" style="84"/>
    <col min="7" max="7" width="15.33203125" bestFit="1" customWidth="1"/>
    <col min="8" max="8" width="18" bestFit="1" customWidth="1"/>
    <col min="10" max="10" width="15.33203125" bestFit="1" customWidth="1"/>
    <col min="11" max="11" width="18" bestFit="1" customWidth="1"/>
    <col min="13" max="13" width="15.33203125" bestFit="1" customWidth="1"/>
    <col min="14" max="14" width="18" bestFit="1" customWidth="1"/>
    <col min="16" max="16" width="15.33203125" bestFit="1" customWidth="1"/>
    <col min="17" max="17" width="18" bestFit="1" customWidth="1"/>
  </cols>
  <sheetData>
    <row r="2" spans="1:17" x14ac:dyDescent="0.2">
      <c r="A2" s="93" t="s">
        <v>48</v>
      </c>
    </row>
    <row r="3" spans="1:17" ht="16" thickBot="1" x14ac:dyDescent="0.25"/>
    <row r="4" spans="1:17" ht="16" thickBot="1" x14ac:dyDescent="0.25">
      <c r="A4" s="219" t="s">
        <v>0</v>
      </c>
      <c r="B4" s="219" t="s">
        <v>1</v>
      </c>
      <c r="C4" s="224">
        <v>2022</v>
      </c>
      <c r="D4" s="224"/>
      <c r="E4" s="224"/>
      <c r="F4" s="225">
        <v>2023</v>
      </c>
      <c r="G4" s="225"/>
      <c r="H4" s="225"/>
      <c r="I4" s="226">
        <v>2024</v>
      </c>
      <c r="J4" s="226"/>
      <c r="K4" s="226"/>
      <c r="L4" s="227">
        <v>2025</v>
      </c>
      <c r="M4" s="227"/>
      <c r="N4" s="227"/>
      <c r="O4" s="221">
        <v>2026</v>
      </c>
      <c r="P4" s="221"/>
      <c r="Q4" s="222"/>
    </row>
    <row r="5" spans="1:17" ht="16" thickBot="1" x14ac:dyDescent="0.25">
      <c r="A5" s="220"/>
      <c r="B5" s="220"/>
      <c r="C5" s="103" t="s">
        <v>35</v>
      </c>
      <c r="D5" s="9" t="s">
        <v>32</v>
      </c>
      <c r="E5" s="10" t="s">
        <v>33</v>
      </c>
      <c r="F5" s="74" t="s">
        <v>35</v>
      </c>
      <c r="G5" s="18" t="s">
        <v>32</v>
      </c>
      <c r="H5" s="19" t="s">
        <v>33</v>
      </c>
      <c r="I5" s="35" t="s">
        <v>35</v>
      </c>
      <c r="J5" s="27" t="s">
        <v>32</v>
      </c>
      <c r="K5" s="28" t="s">
        <v>33</v>
      </c>
      <c r="L5" s="39" t="s">
        <v>35</v>
      </c>
      <c r="M5" s="40" t="s">
        <v>32</v>
      </c>
      <c r="N5" s="41" t="s">
        <v>33</v>
      </c>
      <c r="O5" s="52" t="s">
        <v>35</v>
      </c>
      <c r="P5" s="53" t="s">
        <v>32</v>
      </c>
      <c r="Q5" s="54" t="s">
        <v>33</v>
      </c>
    </row>
    <row r="6" spans="1:17" x14ac:dyDescent="0.2">
      <c r="A6" s="7">
        <v>1</v>
      </c>
      <c r="B6" s="8" t="s">
        <v>2</v>
      </c>
      <c r="C6" s="85">
        <v>1</v>
      </c>
      <c r="D6" s="11">
        <v>10960000</v>
      </c>
      <c r="E6" s="12">
        <f>D6*12</f>
        <v>131520000</v>
      </c>
      <c r="F6" s="75">
        <v>2</v>
      </c>
      <c r="G6" s="20">
        <v>25270000</v>
      </c>
      <c r="H6" s="21">
        <f>G6*12</f>
        <v>303240000</v>
      </c>
      <c r="I6" s="36">
        <v>2</v>
      </c>
      <c r="J6" s="29">
        <v>25270000</v>
      </c>
      <c r="K6" s="30">
        <f>J6*12</f>
        <v>303240000</v>
      </c>
      <c r="L6" s="42">
        <v>2</v>
      </c>
      <c r="M6" s="43">
        <v>25270000</v>
      </c>
      <c r="N6" s="44">
        <f>M6*12</f>
        <v>303240000</v>
      </c>
      <c r="O6" s="55">
        <v>2</v>
      </c>
      <c r="P6" s="56">
        <v>25270000</v>
      </c>
      <c r="Q6" s="57">
        <f>P6*12</f>
        <v>303240000</v>
      </c>
    </row>
    <row r="7" spans="1:17" x14ac:dyDescent="0.2">
      <c r="A7" s="1">
        <v>2</v>
      </c>
      <c r="B7" s="2" t="s">
        <v>3</v>
      </c>
      <c r="C7" s="86">
        <v>1</v>
      </c>
      <c r="D7" s="13">
        <v>11970000</v>
      </c>
      <c r="E7" s="14">
        <f t="shared" ref="E7:H39" si="0">D7*12</f>
        <v>143640000</v>
      </c>
      <c r="F7" s="76">
        <v>1</v>
      </c>
      <c r="G7" s="22">
        <v>11970000</v>
      </c>
      <c r="H7" s="23">
        <f t="shared" si="0"/>
        <v>143640000</v>
      </c>
      <c r="I7" s="37">
        <v>1</v>
      </c>
      <c r="J7" s="31">
        <v>11970000</v>
      </c>
      <c r="K7" s="32">
        <f t="shared" ref="K7" si="1">J7*12</f>
        <v>143640000</v>
      </c>
      <c r="L7" s="45">
        <v>1</v>
      </c>
      <c r="M7" s="46">
        <v>11970000</v>
      </c>
      <c r="N7" s="47">
        <f t="shared" ref="N7:N9" si="2">M7*12</f>
        <v>143640000</v>
      </c>
      <c r="O7" s="58">
        <v>1</v>
      </c>
      <c r="P7" s="59">
        <v>11970000</v>
      </c>
      <c r="Q7" s="60">
        <f t="shared" ref="Q7:Q9" si="3">P7*12</f>
        <v>143640000</v>
      </c>
    </row>
    <row r="8" spans="1:17" x14ac:dyDescent="0.2">
      <c r="A8" s="1">
        <v>3</v>
      </c>
      <c r="B8" s="2" t="s">
        <v>4</v>
      </c>
      <c r="C8" s="86">
        <v>3</v>
      </c>
      <c r="D8" s="13">
        <v>57100000</v>
      </c>
      <c r="E8" s="14">
        <f t="shared" si="0"/>
        <v>685200000</v>
      </c>
      <c r="F8" s="76">
        <v>3</v>
      </c>
      <c r="G8" s="22">
        <v>57100000</v>
      </c>
      <c r="H8" s="23">
        <f t="shared" si="0"/>
        <v>685200000</v>
      </c>
      <c r="I8" s="37">
        <v>3</v>
      </c>
      <c r="J8" s="31">
        <v>57100000</v>
      </c>
      <c r="K8" s="32">
        <f t="shared" ref="K8" si="4">J8*12</f>
        <v>685200000</v>
      </c>
      <c r="L8" s="45">
        <v>3</v>
      </c>
      <c r="M8" s="46">
        <v>57100000</v>
      </c>
      <c r="N8" s="47">
        <f t="shared" si="2"/>
        <v>685200000</v>
      </c>
      <c r="O8" s="58">
        <v>3</v>
      </c>
      <c r="P8" s="59">
        <v>57100000</v>
      </c>
      <c r="Q8" s="60">
        <f t="shared" si="3"/>
        <v>685200000</v>
      </c>
    </row>
    <row r="9" spans="1:17" x14ac:dyDescent="0.2">
      <c r="A9" s="1">
        <v>4</v>
      </c>
      <c r="B9" s="2" t="s">
        <v>5</v>
      </c>
      <c r="C9" s="86">
        <v>1</v>
      </c>
      <c r="D9" s="13">
        <v>11371500</v>
      </c>
      <c r="E9" s="14">
        <f t="shared" si="0"/>
        <v>136458000</v>
      </c>
      <c r="F9" s="76">
        <v>1</v>
      </c>
      <c r="G9" s="22">
        <v>11371500</v>
      </c>
      <c r="H9" s="23">
        <f t="shared" si="0"/>
        <v>136458000</v>
      </c>
      <c r="I9" s="37">
        <v>1</v>
      </c>
      <c r="J9" s="31">
        <v>11371500</v>
      </c>
      <c r="K9" s="32">
        <f t="shared" ref="K9" si="5">J9*12</f>
        <v>136458000</v>
      </c>
      <c r="L9" s="45">
        <v>1</v>
      </c>
      <c r="M9" s="46">
        <v>11371500</v>
      </c>
      <c r="N9" s="47">
        <f t="shared" si="2"/>
        <v>136458000</v>
      </c>
      <c r="O9" s="58">
        <v>1</v>
      </c>
      <c r="P9" s="59">
        <v>11371500</v>
      </c>
      <c r="Q9" s="60">
        <f t="shared" si="3"/>
        <v>136458000</v>
      </c>
    </row>
    <row r="10" spans="1:17" x14ac:dyDescent="0.2">
      <c r="A10" s="1"/>
      <c r="B10" s="3" t="s">
        <v>6</v>
      </c>
      <c r="C10" s="86">
        <v>7</v>
      </c>
      <c r="D10" s="13">
        <v>34447000</v>
      </c>
      <c r="E10" s="14">
        <f>D10*10</f>
        <v>344470000</v>
      </c>
      <c r="F10" s="76"/>
      <c r="G10" s="22"/>
      <c r="H10" s="23"/>
      <c r="I10" s="37"/>
      <c r="J10" s="31"/>
      <c r="K10" s="32"/>
      <c r="L10" s="45"/>
      <c r="M10" s="46"/>
      <c r="N10" s="47"/>
      <c r="O10" s="58"/>
      <c r="P10" s="59"/>
      <c r="Q10" s="60"/>
    </row>
    <row r="11" spans="1:17" x14ac:dyDescent="0.2">
      <c r="A11" s="1"/>
      <c r="B11" s="3" t="s">
        <v>7</v>
      </c>
      <c r="C11" s="87"/>
      <c r="D11" s="15"/>
      <c r="E11" s="14">
        <f t="shared" si="0"/>
        <v>0</v>
      </c>
      <c r="F11" s="77"/>
      <c r="G11" s="24"/>
      <c r="H11" s="23">
        <f t="shared" si="0"/>
        <v>0</v>
      </c>
      <c r="I11" s="38"/>
      <c r="J11" s="33"/>
      <c r="K11" s="32">
        <f t="shared" ref="K11" si="6">J11*12</f>
        <v>0</v>
      </c>
      <c r="L11" s="48"/>
      <c r="M11" s="49"/>
      <c r="N11" s="47">
        <f t="shared" ref="N11:N14" si="7">M11*12</f>
        <v>0</v>
      </c>
      <c r="O11" s="61"/>
      <c r="P11" s="62"/>
      <c r="Q11" s="60">
        <f t="shared" ref="Q11:Q14" si="8">P11*12</f>
        <v>0</v>
      </c>
    </row>
    <row r="12" spans="1:17" x14ac:dyDescent="0.2">
      <c r="A12" s="1">
        <v>7</v>
      </c>
      <c r="B12" s="2" t="s">
        <v>8</v>
      </c>
      <c r="C12" s="86">
        <v>1</v>
      </c>
      <c r="D12" s="13">
        <v>15428000</v>
      </c>
      <c r="E12" s="14">
        <f t="shared" si="0"/>
        <v>185136000</v>
      </c>
      <c r="F12" s="76">
        <v>1</v>
      </c>
      <c r="G12" s="22">
        <v>15428000</v>
      </c>
      <c r="H12" s="23">
        <f t="shared" si="0"/>
        <v>185136000</v>
      </c>
      <c r="I12" s="37">
        <v>1</v>
      </c>
      <c r="J12" s="31">
        <v>15428000</v>
      </c>
      <c r="K12" s="32">
        <f t="shared" ref="K12" si="9">J12*12</f>
        <v>185136000</v>
      </c>
      <c r="L12" s="45">
        <v>1</v>
      </c>
      <c r="M12" s="46">
        <v>15428000</v>
      </c>
      <c r="N12" s="47">
        <f t="shared" si="7"/>
        <v>185136000</v>
      </c>
      <c r="O12" s="58">
        <v>1</v>
      </c>
      <c r="P12" s="59">
        <v>15428000</v>
      </c>
      <c r="Q12" s="60">
        <f t="shared" si="8"/>
        <v>185136000</v>
      </c>
    </row>
    <row r="13" spans="1:17" x14ac:dyDescent="0.2">
      <c r="A13" s="1">
        <v>8</v>
      </c>
      <c r="B13" s="2" t="s">
        <v>9</v>
      </c>
      <c r="C13" s="86">
        <v>3</v>
      </c>
      <c r="D13" s="13">
        <v>42892500</v>
      </c>
      <c r="E13" s="14">
        <f t="shared" si="0"/>
        <v>514710000</v>
      </c>
      <c r="F13" s="76">
        <v>3</v>
      </c>
      <c r="G13" s="22">
        <v>54530000</v>
      </c>
      <c r="H13" s="23">
        <f t="shared" si="0"/>
        <v>654360000</v>
      </c>
      <c r="I13" s="37">
        <v>3</v>
      </c>
      <c r="J13" s="31">
        <v>54530000</v>
      </c>
      <c r="K13" s="32">
        <f t="shared" ref="K13" si="10">J13*12</f>
        <v>654360000</v>
      </c>
      <c r="L13" s="45">
        <v>3</v>
      </c>
      <c r="M13" s="46">
        <v>54530000</v>
      </c>
      <c r="N13" s="47">
        <f t="shared" si="7"/>
        <v>654360000</v>
      </c>
      <c r="O13" s="58">
        <v>3</v>
      </c>
      <c r="P13" s="59">
        <v>54530000</v>
      </c>
      <c r="Q13" s="60">
        <f t="shared" si="8"/>
        <v>654360000</v>
      </c>
    </row>
    <row r="14" spans="1:17" x14ac:dyDescent="0.2">
      <c r="A14" s="1">
        <v>9</v>
      </c>
      <c r="B14" s="2" t="s">
        <v>10</v>
      </c>
      <c r="C14" s="86">
        <v>1</v>
      </c>
      <c r="D14" s="13">
        <v>12397500</v>
      </c>
      <c r="E14" s="14">
        <f t="shared" si="0"/>
        <v>148770000</v>
      </c>
      <c r="F14" s="76">
        <v>1</v>
      </c>
      <c r="G14" s="22">
        <v>12397500</v>
      </c>
      <c r="H14" s="23">
        <f t="shared" si="0"/>
        <v>148770000</v>
      </c>
      <c r="I14" s="37">
        <v>1</v>
      </c>
      <c r="J14" s="31">
        <v>12397500</v>
      </c>
      <c r="K14" s="32">
        <f t="shared" ref="K14" si="11">J14*12</f>
        <v>148770000</v>
      </c>
      <c r="L14" s="45">
        <v>1</v>
      </c>
      <c r="M14" s="46">
        <v>12397500</v>
      </c>
      <c r="N14" s="47">
        <f t="shared" si="7"/>
        <v>148770000</v>
      </c>
      <c r="O14" s="58">
        <v>1</v>
      </c>
      <c r="P14" s="59">
        <v>12397500</v>
      </c>
      <c r="Q14" s="60">
        <f t="shared" si="8"/>
        <v>148770000</v>
      </c>
    </row>
    <row r="15" spans="1:17" x14ac:dyDescent="0.2">
      <c r="A15" s="1"/>
      <c r="B15" s="3" t="s">
        <v>11</v>
      </c>
      <c r="C15" s="86">
        <v>7</v>
      </c>
      <c r="D15" s="13">
        <v>61180000</v>
      </c>
      <c r="E15" s="14">
        <f>D15*9</f>
        <v>550620000</v>
      </c>
      <c r="F15" s="76"/>
      <c r="G15" s="22"/>
      <c r="H15" s="23"/>
      <c r="I15" s="37"/>
      <c r="J15" s="31"/>
      <c r="K15" s="32"/>
      <c r="L15" s="45"/>
      <c r="M15" s="46"/>
      <c r="N15" s="47"/>
      <c r="O15" s="58"/>
      <c r="P15" s="59"/>
      <c r="Q15" s="60"/>
    </row>
    <row r="16" spans="1:17" x14ac:dyDescent="0.2">
      <c r="A16" s="1">
        <v>11</v>
      </c>
      <c r="B16" s="2" t="s">
        <v>12</v>
      </c>
      <c r="C16" s="86">
        <v>1.5</v>
      </c>
      <c r="D16" s="13">
        <v>3000000</v>
      </c>
      <c r="E16" s="14">
        <f t="shared" si="0"/>
        <v>36000000</v>
      </c>
      <c r="F16" s="76">
        <v>1.5</v>
      </c>
      <c r="G16" s="22">
        <v>3000000</v>
      </c>
      <c r="H16" s="23">
        <f t="shared" si="0"/>
        <v>36000000</v>
      </c>
      <c r="I16" s="37">
        <v>1.5</v>
      </c>
      <c r="J16" s="31">
        <v>3000000</v>
      </c>
      <c r="K16" s="32">
        <f t="shared" ref="K16" si="12">J16*12</f>
        <v>36000000</v>
      </c>
      <c r="L16" s="45">
        <v>1.5</v>
      </c>
      <c r="M16" s="46">
        <v>3000000</v>
      </c>
      <c r="N16" s="47">
        <f t="shared" ref="N16:N41" si="13">M16*12</f>
        <v>36000000</v>
      </c>
      <c r="O16" s="58">
        <v>1.5</v>
      </c>
      <c r="P16" s="59">
        <v>3000000</v>
      </c>
      <c r="Q16" s="60">
        <f t="shared" ref="Q16:Q42" si="14">P16*12</f>
        <v>36000000</v>
      </c>
    </row>
    <row r="17" spans="1:17" x14ac:dyDescent="0.2">
      <c r="A17" s="1">
        <v>12</v>
      </c>
      <c r="B17" s="2" t="s">
        <v>13</v>
      </c>
      <c r="C17" s="86">
        <v>0.5</v>
      </c>
      <c r="D17" s="13">
        <v>17319333</v>
      </c>
      <c r="E17" s="14">
        <f t="shared" si="0"/>
        <v>207831996</v>
      </c>
      <c r="F17" s="76">
        <v>0.5</v>
      </c>
      <c r="G17" s="22">
        <v>17319333</v>
      </c>
      <c r="H17" s="23">
        <f t="shared" si="0"/>
        <v>207831996</v>
      </c>
      <c r="I17" s="37">
        <v>0.5</v>
      </c>
      <c r="J17" s="31">
        <v>17319333</v>
      </c>
      <c r="K17" s="32">
        <f t="shared" ref="K17" si="15">J17*12</f>
        <v>207831996</v>
      </c>
      <c r="L17" s="45">
        <v>0.5</v>
      </c>
      <c r="M17" s="46">
        <v>17319333</v>
      </c>
      <c r="N17" s="47">
        <f t="shared" si="13"/>
        <v>207831996</v>
      </c>
      <c r="O17" s="58">
        <v>0.5</v>
      </c>
      <c r="P17" s="59">
        <v>17319333</v>
      </c>
      <c r="Q17" s="60">
        <f t="shared" si="14"/>
        <v>207831996</v>
      </c>
    </row>
    <row r="18" spans="1:17" x14ac:dyDescent="0.2">
      <c r="A18" s="1">
        <v>13</v>
      </c>
      <c r="B18" s="2" t="s">
        <v>14</v>
      </c>
      <c r="C18" s="86">
        <v>0.5</v>
      </c>
      <c r="D18" s="13">
        <v>29633158</v>
      </c>
      <c r="E18" s="14">
        <f t="shared" si="0"/>
        <v>355597896</v>
      </c>
      <c r="F18" s="76">
        <v>0.5</v>
      </c>
      <c r="G18" s="22">
        <v>29633158</v>
      </c>
      <c r="H18" s="23">
        <f t="shared" si="0"/>
        <v>355597896</v>
      </c>
      <c r="I18" s="37">
        <v>0.5</v>
      </c>
      <c r="J18" s="31">
        <v>29633158</v>
      </c>
      <c r="K18" s="32">
        <f t="shared" ref="K18" si="16">J18*12</f>
        <v>355597896</v>
      </c>
      <c r="L18" s="45">
        <v>0.5</v>
      </c>
      <c r="M18" s="46">
        <v>29633158</v>
      </c>
      <c r="N18" s="47">
        <f t="shared" si="13"/>
        <v>355597896</v>
      </c>
      <c r="O18" s="58">
        <v>0.5</v>
      </c>
      <c r="P18" s="59">
        <v>29633158</v>
      </c>
      <c r="Q18" s="60">
        <f t="shared" si="14"/>
        <v>355597896</v>
      </c>
    </row>
    <row r="19" spans="1:17" x14ac:dyDescent="0.2">
      <c r="A19" s="1">
        <v>14</v>
      </c>
      <c r="B19" s="2" t="s">
        <v>15</v>
      </c>
      <c r="C19" s="86">
        <v>0.5</v>
      </c>
      <c r="D19" s="13">
        <v>23491880</v>
      </c>
      <c r="E19" s="14">
        <f t="shared" si="0"/>
        <v>281902560</v>
      </c>
      <c r="F19" s="76">
        <v>0.5</v>
      </c>
      <c r="G19" s="22">
        <v>23491880</v>
      </c>
      <c r="H19" s="23">
        <f t="shared" si="0"/>
        <v>281902560</v>
      </c>
      <c r="I19" s="37">
        <v>0.5</v>
      </c>
      <c r="J19" s="31">
        <v>23491880</v>
      </c>
      <c r="K19" s="32">
        <f t="shared" ref="K19" si="17">J19*12</f>
        <v>281902560</v>
      </c>
      <c r="L19" s="45">
        <v>0.5</v>
      </c>
      <c r="M19" s="46">
        <v>23491880</v>
      </c>
      <c r="N19" s="47">
        <f t="shared" si="13"/>
        <v>281902560</v>
      </c>
      <c r="O19" s="58">
        <v>0.5</v>
      </c>
      <c r="P19" s="59">
        <v>23491880</v>
      </c>
      <c r="Q19" s="60">
        <f t="shared" si="14"/>
        <v>281902560</v>
      </c>
    </row>
    <row r="20" spans="1:17" x14ac:dyDescent="0.2">
      <c r="A20" s="1">
        <v>15</v>
      </c>
      <c r="B20" s="2" t="s">
        <v>16</v>
      </c>
      <c r="C20" s="86">
        <v>0.5</v>
      </c>
      <c r="D20" s="13">
        <v>7980000</v>
      </c>
      <c r="E20" s="14">
        <f t="shared" si="0"/>
        <v>95760000</v>
      </c>
      <c r="F20" s="76">
        <v>0.5</v>
      </c>
      <c r="G20" s="22">
        <v>7980000</v>
      </c>
      <c r="H20" s="23">
        <f t="shared" si="0"/>
        <v>95760000</v>
      </c>
      <c r="I20" s="37">
        <v>0.5</v>
      </c>
      <c r="J20" s="31">
        <v>7980000</v>
      </c>
      <c r="K20" s="32">
        <f t="shared" ref="K20" si="18">J20*12</f>
        <v>95760000</v>
      </c>
      <c r="L20" s="45">
        <v>0.5</v>
      </c>
      <c r="M20" s="46">
        <v>7980000</v>
      </c>
      <c r="N20" s="47">
        <f t="shared" si="13"/>
        <v>95760000</v>
      </c>
      <c r="O20" s="58">
        <v>0.5</v>
      </c>
      <c r="P20" s="59">
        <v>7980000</v>
      </c>
      <c r="Q20" s="60">
        <f t="shared" si="14"/>
        <v>95760000</v>
      </c>
    </row>
    <row r="21" spans="1:17" x14ac:dyDescent="0.2">
      <c r="A21" s="1">
        <v>16</v>
      </c>
      <c r="B21" s="2" t="s">
        <v>17</v>
      </c>
      <c r="C21" s="86">
        <v>0.5</v>
      </c>
      <c r="D21" s="13">
        <v>10408500</v>
      </c>
      <c r="E21" s="14">
        <f t="shared" si="0"/>
        <v>124902000</v>
      </c>
      <c r="F21" s="76">
        <v>0.5</v>
      </c>
      <c r="G21" s="22">
        <v>10408500</v>
      </c>
      <c r="H21" s="23">
        <f t="shared" si="0"/>
        <v>124902000</v>
      </c>
      <c r="I21" s="37">
        <v>0.5</v>
      </c>
      <c r="J21" s="31">
        <v>10408500</v>
      </c>
      <c r="K21" s="32">
        <f t="shared" ref="K21" si="19">J21*12</f>
        <v>124902000</v>
      </c>
      <c r="L21" s="45">
        <v>0.5</v>
      </c>
      <c r="M21" s="46">
        <v>10408500</v>
      </c>
      <c r="N21" s="47">
        <f t="shared" si="13"/>
        <v>124902000</v>
      </c>
      <c r="O21" s="58">
        <v>0.5</v>
      </c>
      <c r="P21" s="59">
        <v>10408500</v>
      </c>
      <c r="Q21" s="60">
        <f t="shared" si="14"/>
        <v>124902000</v>
      </c>
    </row>
    <row r="22" spans="1:17" x14ac:dyDescent="0.2">
      <c r="A22" s="1">
        <v>17</v>
      </c>
      <c r="B22" s="2" t="s">
        <v>18</v>
      </c>
      <c r="C22" s="86">
        <v>0.5</v>
      </c>
      <c r="D22" s="13">
        <v>10000000</v>
      </c>
      <c r="E22" s="14">
        <f t="shared" si="0"/>
        <v>120000000</v>
      </c>
      <c r="F22" s="76">
        <v>0.5</v>
      </c>
      <c r="G22" s="22">
        <v>10000000</v>
      </c>
      <c r="H22" s="23">
        <f t="shared" si="0"/>
        <v>120000000</v>
      </c>
      <c r="I22" s="37">
        <v>0.5</v>
      </c>
      <c r="J22" s="31">
        <v>10000000</v>
      </c>
      <c r="K22" s="32">
        <f t="shared" ref="K22" si="20">J22*12</f>
        <v>120000000</v>
      </c>
      <c r="L22" s="45">
        <v>0.5</v>
      </c>
      <c r="M22" s="46">
        <v>10000000</v>
      </c>
      <c r="N22" s="47">
        <f t="shared" si="13"/>
        <v>120000000</v>
      </c>
      <c r="O22" s="58">
        <v>0.5</v>
      </c>
      <c r="P22" s="59">
        <v>10000000</v>
      </c>
      <c r="Q22" s="60">
        <f t="shared" si="14"/>
        <v>120000000</v>
      </c>
    </row>
    <row r="23" spans="1:17" x14ac:dyDescent="0.2">
      <c r="A23" s="1">
        <v>18</v>
      </c>
      <c r="B23" s="2" t="s">
        <v>19</v>
      </c>
      <c r="C23" s="86">
        <v>1</v>
      </c>
      <c r="D23" s="13">
        <v>6000000</v>
      </c>
      <c r="E23" s="14">
        <f t="shared" si="0"/>
        <v>72000000</v>
      </c>
      <c r="F23" s="76">
        <v>1</v>
      </c>
      <c r="G23" s="22">
        <v>6000000</v>
      </c>
      <c r="H23" s="23">
        <f t="shared" si="0"/>
        <v>72000000</v>
      </c>
      <c r="I23" s="37">
        <v>1</v>
      </c>
      <c r="J23" s="31">
        <v>6000000</v>
      </c>
      <c r="K23" s="32">
        <f t="shared" ref="K23" si="21">J23*12</f>
        <v>72000000</v>
      </c>
      <c r="L23" s="45">
        <v>1</v>
      </c>
      <c r="M23" s="46">
        <v>6000000</v>
      </c>
      <c r="N23" s="47">
        <f t="shared" si="13"/>
        <v>72000000</v>
      </c>
      <c r="O23" s="58">
        <v>1</v>
      </c>
      <c r="P23" s="59">
        <v>6000000</v>
      </c>
      <c r="Q23" s="60">
        <f t="shared" si="14"/>
        <v>72000000</v>
      </c>
    </row>
    <row r="24" spans="1:17" x14ac:dyDescent="0.2">
      <c r="A24" s="1">
        <v>19</v>
      </c>
      <c r="B24" s="2" t="s">
        <v>20</v>
      </c>
      <c r="C24" s="86">
        <v>0.5</v>
      </c>
      <c r="D24" s="13">
        <v>9000000</v>
      </c>
      <c r="E24" s="14">
        <f t="shared" si="0"/>
        <v>108000000</v>
      </c>
      <c r="F24" s="76">
        <v>0.5</v>
      </c>
      <c r="G24" s="22">
        <v>9000000</v>
      </c>
      <c r="H24" s="23">
        <f t="shared" si="0"/>
        <v>108000000</v>
      </c>
      <c r="I24" s="37">
        <v>0.5</v>
      </c>
      <c r="J24" s="31">
        <v>9000000</v>
      </c>
      <c r="K24" s="32">
        <f t="shared" ref="K24" si="22">J24*12</f>
        <v>108000000</v>
      </c>
      <c r="L24" s="45">
        <v>0.5</v>
      </c>
      <c r="M24" s="46">
        <v>9000000</v>
      </c>
      <c r="N24" s="47">
        <f t="shared" si="13"/>
        <v>108000000</v>
      </c>
      <c r="O24" s="58">
        <v>0.5</v>
      </c>
      <c r="P24" s="59">
        <v>9000000</v>
      </c>
      <c r="Q24" s="60">
        <f t="shared" si="14"/>
        <v>108000000</v>
      </c>
    </row>
    <row r="25" spans="1:17" x14ac:dyDescent="0.2">
      <c r="A25" s="1">
        <v>20</v>
      </c>
      <c r="B25" s="2" t="s">
        <v>21</v>
      </c>
      <c r="C25" s="86">
        <v>0.5</v>
      </c>
      <c r="D25" s="13">
        <v>14077000</v>
      </c>
      <c r="E25" s="14">
        <f t="shared" si="0"/>
        <v>168924000</v>
      </c>
      <c r="F25" s="76">
        <v>0.5</v>
      </c>
      <c r="G25" s="22">
        <v>14077000</v>
      </c>
      <c r="H25" s="23">
        <f t="shared" si="0"/>
        <v>168924000</v>
      </c>
      <c r="I25" s="37">
        <v>0.5</v>
      </c>
      <c r="J25" s="31">
        <v>14077000</v>
      </c>
      <c r="K25" s="32">
        <f t="shared" ref="K25" si="23">J25*12</f>
        <v>168924000</v>
      </c>
      <c r="L25" s="45">
        <v>0.5</v>
      </c>
      <c r="M25" s="46">
        <v>14077000</v>
      </c>
      <c r="N25" s="47">
        <f t="shared" si="13"/>
        <v>168924000</v>
      </c>
      <c r="O25" s="58">
        <v>0.5</v>
      </c>
      <c r="P25" s="59">
        <v>14077000</v>
      </c>
      <c r="Q25" s="60">
        <f t="shared" si="14"/>
        <v>168924000</v>
      </c>
    </row>
    <row r="26" spans="1:17" x14ac:dyDescent="0.2">
      <c r="A26" s="1">
        <v>21</v>
      </c>
      <c r="B26" s="2" t="s">
        <v>22</v>
      </c>
      <c r="C26" s="86">
        <v>0.5</v>
      </c>
      <c r="D26" s="13">
        <v>6000000</v>
      </c>
      <c r="E26" s="14">
        <f t="shared" si="0"/>
        <v>72000000</v>
      </c>
      <c r="F26" s="76">
        <v>0.5</v>
      </c>
      <c r="G26" s="22">
        <v>6000000</v>
      </c>
      <c r="H26" s="23">
        <f t="shared" si="0"/>
        <v>72000000</v>
      </c>
      <c r="I26" s="37">
        <v>0.5</v>
      </c>
      <c r="J26" s="31">
        <v>6000000</v>
      </c>
      <c r="K26" s="32">
        <f t="shared" ref="K26" si="24">J26*12</f>
        <v>72000000</v>
      </c>
      <c r="L26" s="45">
        <v>0.5</v>
      </c>
      <c r="M26" s="46">
        <v>6000000</v>
      </c>
      <c r="N26" s="47">
        <f t="shared" si="13"/>
        <v>72000000</v>
      </c>
      <c r="O26" s="58">
        <v>0.5</v>
      </c>
      <c r="P26" s="59">
        <v>6000000</v>
      </c>
      <c r="Q26" s="60">
        <f t="shared" si="14"/>
        <v>72000000</v>
      </c>
    </row>
    <row r="27" spans="1:17" x14ac:dyDescent="0.2">
      <c r="A27" s="1">
        <v>22</v>
      </c>
      <c r="B27" s="2" t="s">
        <v>23</v>
      </c>
      <c r="C27" s="86">
        <v>6</v>
      </c>
      <c r="D27" s="13">
        <v>74203500</v>
      </c>
      <c r="E27" s="14">
        <f t="shared" si="0"/>
        <v>890442000</v>
      </c>
      <c r="F27" s="76">
        <v>6</v>
      </c>
      <c r="G27" s="22">
        <v>74203500</v>
      </c>
      <c r="H27" s="23">
        <f t="shared" si="0"/>
        <v>890442000</v>
      </c>
      <c r="I27" s="37">
        <v>6</v>
      </c>
      <c r="J27" s="31">
        <v>74203500</v>
      </c>
      <c r="K27" s="32">
        <f t="shared" ref="K27" si="25">J27*12</f>
        <v>890442000</v>
      </c>
      <c r="L27" s="45">
        <v>6</v>
      </c>
      <c r="M27" s="46">
        <v>74203500</v>
      </c>
      <c r="N27" s="47">
        <f t="shared" si="13"/>
        <v>890442000</v>
      </c>
      <c r="O27" s="58">
        <v>6</v>
      </c>
      <c r="P27" s="59">
        <v>74203500</v>
      </c>
      <c r="Q27" s="60">
        <f t="shared" si="14"/>
        <v>890442000</v>
      </c>
    </row>
    <row r="28" spans="1:17" x14ac:dyDescent="0.2">
      <c r="A28" s="1">
        <v>23</v>
      </c>
      <c r="B28" s="2" t="s">
        <v>24</v>
      </c>
      <c r="C28" s="86">
        <v>40</v>
      </c>
      <c r="D28" s="13">
        <v>532500000</v>
      </c>
      <c r="E28" s="14">
        <f t="shared" si="0"/>
        <v>6390000000</v>
      </c>
      <c r="F28" s="76">
        <v>40</v>
      </c>
      <c r="G28" s="22">
        <v>532500000</v>
      </c>
      <c r="H28" s="23">
        <f t="shared" si="0"/>
        <v>6390000000</v>
      </c>
      <c r="I28" s="37">
        <v>40</v>
      </c>
      <c r="J28" s="31">
        <v>532500000</v>
      </c>
      <c r="K28" s="32">
        <f t="shared" ref="K28" si="26">J28*12</f>
        <v>6390000000</v>
      </c>
      <c r="L28" s="45">
        <v>40</v>
      </c>
      <c r="M28" s="46">
        <v>532500000</v>
      </c>
      <c r="N28" s="47">
        <f t="shared" si="13"/>
        <v>6390000000</v>
      </c>
      <c r="O28" s="58">
        <v>40</v>
      </c>
      <c r="P28" s="59">
        <v>532500000</v>
      </c>
      <c r="Q28" s="60">
        <f t="shared" si="14"/>
        <v>6390000000</v>
      </c>
    </row>
    <row r="29" spans="1:17" x14ac:dyDescent="0.2">
      <c r="A29" s="1">
        <v>24</v>
      </c>
      <c r="B29" s="2" t="s">
        <v>25</v>
      </c>
      <c r="C29" s="86">
        <v>0.5</v>
      </c>
      <c r="D29" s="13">
        <v>6650000</v>
      </c>
      <c r="E29" s="14">
        <f t="shared" si="0"/>
        <v>79800000</v>
      </c>
      <c r="F29" s="76">
        <v>0.5</v>
      </c>
      <c r="G29" s="22">
        <v>6650000</v>
      </c>
      <c r="H29" s="23">
        <f t="shared" si="0"/>
        <v>79800000</v>
      </c>
      <c r="I29" s="37">
        <v>0.5</v>
      </c>
      <c r="J29" s="31">
        <v>6650000</v>
      </c>
      <c r="K29" s="32">
        <f t="shared" ref="K29" si="27">J29*12</f>
        <v>79800000</v>
      </c>
      <c r="L29" s="45">
        <v>0.5</v>
      </c>
      <c r="M29" s="46">
        <v>6650000</v>
      </c>
      <c r="N29" s="47">
        <f t="shared" si="13"/>
        <v>79800000</v>
      </c>
      <c r="O29" s="58">
        <v>0.5</v>
      </c>
      <c r="P29" s="59">
        <v>6650000</v>
      </c>
      <c r="Q29" s="60">
        <f t="shared" si="14"/>
        <v>79800000</v>
      </c>
    </row>
    <row r="30" spans="1:17" x14ac:dyDescent="0.2">
      <c r="A30" s="1">
        <v>25</v>
      </c>
      <c r="B30" s="2" t="s">
        <v>26</v>
      </c>
      <c r="C30" s="86">
        <v>0.5</v>
      </c>
      <c r="D30" s="13">
        <v>6650000</v>
      </c>
      <c r="E30" s="14">
        <f t="shared" si="0"/>
        <v>79800000</v>
      </c>
      <c r="F30" s="76">
        <v>0.5</v>
      </c>
      <c r="G30" s="22">
        <v>6650000</v>
      </c>
      <c r="H30" s="23">
        <f t="shared" si="0"/>
        <v>79800000</v>
      </c>
      <c r="I30" s="37">
        <v>0.5</v>
      </c>
      <c r="J30" s="31">
        <v>6650000</v>
      </c>
      <c r="K30" s="32">
        <f t="shared" ref="K30" si="28">J30*12</f>
        <v>79800000</v>
      </c>
      <c r="L30" s="45">
        <v>0.5</v>
      </c>
      <c r="M30" s="46">
        <v>6650000</v>
      </c>
      <c r="N30" s="47">
        <f t="shared" si="13"/>
        <v>79800000</v>
      </c>
      <c r="O30" s="58">
        <v>0.5</v>
      </c>
      <c r="P30" s="59">
        <v>6650000</v>
      </c>
      <c r="Q30" s="60">
        <f t="shared" si="14"/>
        <v>79800000</v>
      </c>
    </row>
    <row r="31" spans="1:17" x14ac:dyDescent="0.2">
      <c r="A31" s="1">
        <v>26</v>
      </c>
      <c r="B31" s="2" t="s">
        <v>27</v>
      </c>
      <c r="C31" s="86">
        <v>1</v>
      </c>
      <c r="D31" s="13">
        <v>11000000</v>
      </c>
      <c r="E31" s="14">
        <f t="shared" si="0"/>
        <v>132000000</v>
      </c>
      <c r="F31" s="76">
        <v>1</v>
      </c>
      <c r="G31" s="22">
        <v>11000000</v>
      </c>
      <c r="H31" s="23">
        <f t="shared" si="0"/>
        <v>132000000</v>
      </c>
      <c r="I31" s="37">
        <v>1</v>
      </c>
      <c r="J31" s="31">
        <v>11000000</v>
      </c>
      <c r="K31" s="32">
        <f t="shared" ref="K31" si="29">J31*12</f>
        <v>132000000</v>
      </c>
      <c r="L31" s="45">
        <v>1</v>
      </c>
      <c r="M31" s="46">
        <v>11000000</v>
      </c>
      <c r="N31" s="47">
        <f t="shared" si="13"/>
        <v>132000000</v>
      </c>
      <c r="O31" s="58">
        <v>1</v>
      </c>
      <c r="P31" s="59">
        <v>11000000</v>
      </c>
      <c r="Q31" s="60">
        <f t="shared" si="14"/>
        <v>132000000</v>
      </c>
    </row>
    <row r="32" spans="1:17" x14ac:dyDescent="0.2">
      <c r="A32" s="1"/>
      <c r="B32" s="3" t="s">
        <v>28</v>
      </c>
      <c r="C32" s="87"/>
      <c r="D32" s="15"/>
      <c r="E32" s="14">
        <f t="shared" si="0"/>
        <v>0</v>
      </c>
      <c r="F32" s="77"/>
      <c r="G32" s="24"/>
      <c r="H32" s="23">
        <f t="shared" si="0"/>
        <v>0</v>
      </c>
      <c r="I32" s="38"/>
      <c r="J32" s="33"/>
      <c r="K32" s="32">
        <f t="shared" ref="K32" si="30">J32*12</f>
        <v>0</v>
      </c>
      <c r="L32" s="48"/>
      <c r="M32" s="49"/>
      <c r="N32" s="47">
        <f t="shared" si="13"/>
        <v>0</v>
      </c>
      <c r="O32" s="61"/>
      <c r="P32" s="62"/>
      <c r="Q32" s="60">
        <f t="shared" si="14"/>
        <v>0</v>
      </c>
    </row>
    <row r="33" spans="1:17" x14ac:dyDescent="0.2">
      <c r="A33" s="1">
        <v>29</v>
      </c>
      <c r="B33" s="2" t="s">
        <v>29</v>
      </c>
      <c r="C33" s="86">
        <v>0.5</v>
      </c>
      <c r="D33" s="13">
        <v>6000000</v>
      </c>
      <c r="E33" s="14">
        <f t="shared" si="0"/>
        <v>72000000</v>
      </c>
      <c r="F33" s="76">
        <v>0.5</v>
      </c>
      <c r="G33" s="22">
        <v>6000000</v>
      </c>
      <c r="H33" s="23">
        <f t="shared" si="0"/>
        <v>72000000</v>
      </c>
      <c r="I33" s="37">
        <v>0.5</v>
      </c>
      <c r="J33" s="31">
        <v>6000000</v>
      </c>
      <c r="K33" s="32">
        <f t="shared" ref="K33" si="31">J33*12</f>
        <v>72000000</v>
      </c>
      <c r="L33" s="45">
        <v>0.5</v>
      </c>
      <c r="M33" s="46">
        <v>6000000</v>
      </c>
      <c r="N33" s="47">
        <f t="shared" si="13"/>
        <v>72000000</v>
      </c>
      <c r="O33" s="58">
        <v>0.5</v>
      </c>
      <c r="P33" s="59">
        <v>6000000</v>
      </c>
      <c r="Q33" s="60">
        <f t="shared" si="14"/>
        <v>72000000</v>
      </c>
    </row>
    <row r="34" spans="1:17" x14ac:dyDescent="0.2">
      <c r="A34" s="4">
        <v>30</v>
      </c>
      <c r="B34" s="5" t="s">
        <v>30</v>
      </c>
      <c r="C34" s="86">
        <v>7</v>
      </c>
      <c r="D34" s="13">
        <v>55500000</v>
      </c>
      <c r="E34" s="14">
        <f t="shared" si="0"/>
        <v>666000000</v>
      </c>
      <c r="F34" s="76">
        <v>10</v>
      </c>
      <c r="G34" s="22">
        <f>(55500000/7)*10</f>
        <v>79285714.285714284</v>
      </c>
      <c r="H34" s="23">
        <f t="shared" si="0"/>
        <v>951428571.42857146</v>
      </c>
      <c r="I34" s="37">
        <v>10</v>
      </c>
      <c r="J34" s="31">
        <f>(55500000/7)*10</f>
        <v>79285714.285714284</v>
      </c>
      <c r="K34" s="32">
        <f t="shared" ref="K34" si="32">J34*12</f>
        <v>951428571.42857146</v>
      </c>
      <c r="L34" s="45">
        <v>10</v>
      </c>
      <c r="M34" s="46">
        <f>(55500000/7)*10</f>
        <v>79285714.285714284</v>
      </c>
      <c r="N34" s="47">
        <f t="shared" si="13"/>
        <v>951428571.42857146</v>
      </c>
      <c r="O34" s="58">
        <v>10</v>
      </c>
      <c r="P34" s="59">
        <f>(55500000/7)*10</f>
        <v>79285714.285714284</v>
      </c>
      <c r="Q34" s="60">
        <f t="shared" si="14"/>
        <v>951428571.42857146</v>
      </c>
    </row>
    <row r="35" spans="1:17" x14ac:dyDescent="0.2">
      <c r="A35" s="1">
        <v>31</v>
      </c>
      <c r="B35" s="5" t="s">
        <v>49</v>
      </c>
      <c r="C35" s="88">
        <v>1</v>
      </c>
      <c r="D35" s="16">
        <v>11000000</v>
      </c>
      <c r="E35" s="14">
        <f t="shared" si="0"/>
        <v>132000000</v>
      </c>
      <c r="F35" s="78">
        <v>2</v>
      </c>
      <c r="G35" s="25">
        <v>22000000</v>
      </c>
      <c r="H35" s="23">
        <f t="shared" si="0"/>
        <v>264000000</v>
      </c>
      <c r="I35" s="37">
        <v>2</v>
      </c>
      <c r="J35" s="32">
        <v>22000000</v>
      </c>
      <c r="K35" s="72">
        <f t="shared" ref="K35:K36" si="33">J35*12</f>
        <v>264000000</v>
      </c>
      <c r="L35" s="45">
        <v>2</v>
      </c>
      <c r="M35" s="50">
        <v>22000000</v>
      </c>
      <c r="N35" s="47">
        <f t="shared" si="13"/>
        <v>264000000</v>
      </c>
      <c r="O35" s="58">
        <v>2</v>
      </c>
      <c r="P35" s="63">
        <v>22000000</v>
      </c>
      <c r="Q35" s="60">
        <f t="shared" si="14"/>
        <v>264000000</v>
      </c>
    </row>
    <row r="36" spans="1:17" x14ac:dyDescent="0.2">
      <c r="A36" s="1">
        <v>32</v>
      </c>
      <c r="B36" s="5" t="s">
        <v>50</v>
      </c>
      <c r="C36" s="86">
        <v>0.5</v>
      </c>
      <c r="D36" s="13">
        <v>6000000</v>
      </c>
      <c r="E36" s="14">
        <f t="shared" si="0"/>
        <v>72000000</v>
      </c>
      <c r="F36" s="76">
        <v>0.5</v>
      </c>
      <c r="G36" s="22">
        <v>6000000</v>
      </c>
      <c r="H36" s="23">
        <f t="shared" si="0"/>
        <v>72000000</v>
      </c>
      <c r="I36" s="37">
        <v>0.5</v>
      </c>
      <c r="J36" s="31">
        <v>6000000</v>
      </c>
      <c r="K36" s="72">
        <f t="shared" si="33"/>
        <v>72000000</v>
      </c>
      <c r="L36" s="45">
        <v>0.5</v>
      </c>
      <c r="M36" s="46">
        <v>6000000</v>
      </c>
      <c r="N36" s="47">
        <f t="shared" si="13"/>
        <v>72000000</v>
      </c>
      <c r="O36" s="58">
        <v>0.5</v>
      </c>
      <c r="P36" s="59">
        <v>6000000</v>
      </c>
      <c r="Q36" s="60">
        <f t="shared" si="14"/>
        <v>72000000</v>
      </c>
    </row>
    <row r="37" spans="1:17" x14ac:dyDescent="0.2">
      <c r="A37" s="1">
        <v>33</v>
      </c>
      <c r="B37" s="5" t="s">
        <v>31</v>
      </c>
      <c r="C37" s="86">
        <v>0.5</v>
      </c>
      <c r="D37" s="13">
        <v>7000000</v>
      </c>
      <c r="E37" s="14">
        <f t="shared" si="0"/>
        <v>84000000</v>
      </c>
      <c r="F37" s="76">
        <v>0.5</v>
      </c>
      <c r="G37" s="22">
        <v>7000000</v>
      </c>
      <c r="H37" s="23">
        <f t="shared" si="0"/>
        <v>84000000</v>
      </c>
      <c r="I37" s="37">
        <v>0.5</v>
      </c>
      <c r="J37" s="31">
        <v>7000000</v>
      </c>
      <c r="K37" s="32">
        <f t="shared" ref="K37" si="34">J37*12</f>
        <v>84000000</v>
      </c>
      <c r="L37" s="45">
        <v>0.5</v>
      </c>
      <c r="M37" s="46">
        <v>7000000</v>
      </c>
      <c r="N37" s="47">
        <f t="shared" si="13"/>
        <v>84000000</v>
      </c>
      <c r="O37" s="58">
        <v>0.5</v>
      </c>
      <c r="P37" s="59">
        <v>7000000</v>
      </c>
      <c r="Q37" s="60">
        <f t="shared" si="14"/>
        <v>84000000</v>
      </c>
    </row>
    <row r="38" spans="1:17" x14ac:dyDescent="0.2">
      <c r="A38" s="1">
        <v>34</v>
      </c>
      <c r="B38" s="6" t="s">
        <v>34</v>
      </c>
      <c r="C38" s="89"/>
      <c r="D38" s="14"/>
      <c r="E38" s="14">
        <f t="shared" si="0"/>
        <v>0</v>
      </c>
      <c r="F38" s="79">
        <v>7</v>
      </c>
      <c r="G38" s="23">
        <v>55000000</v>
      </c>
      <c r="H38" s="23">
        <f t="shared" si="0"/>
        <v>660000000</v>
      </c>
      <c r="I38" s="37">
        <v>7</v>
      </c>
      <c r="J38" s="32">
        <v>55000000</v>
      </c>
      <c r="K38" s="32">
        <f t="shared" ref="K38" si="35">J38*12</f>
        <v>660000000</v>
      </c>
      <c r="L38" s="45">
        <v>7</v>
      </c>
      <c r="M38" s="47">
        <v>55000000</v>
      </c>
      <c r="N38" s="47">
        <f t="shared" si="13"/>
        <v>660000000</v>
      </c>
      <c r="O38" s="58">
        <v>7</v>
      </c>
      <c r="P38" s="60">
        <v>55000000</v>
      </c>
      <c r="Q38" s="60">
        <f t="shared" si="14"/>
        <v>660000000</v>
      </c>
    </row>
    <row r="39" spans="1:17" x14ac:dyDescent="0.2">
      <c r="A39" s="1">
        <v>35</v>
      </c>
      <c r="B39" s="6" t="s">
        <v>24</v>
      </c>
      <c r="C39" s="90"/>
      <c r="D39" s="17"/>
      <c r="E39" s="17"/>
      <c r="F39" s="80">
        <v>9</v>
      </c>
      <c r="G39" s="26">
        <f>11000000*9</f>
        <v>99000000</v>
      </c>
      <c r="H39" s="23">
        <f t="shared" si="0"/>
        <v>1188000000</v>
      </c>
      <c r="I39" s="37">
        <v>9</v>
      </c>
      <c r="J39" s="34">
        <f>11000000*9</f>
        <v>99000000</v>
      </c>
      <c r="K39" s="32">
        <f t="shared" ref="K39:K40" si="36">J39*12</f>
        <v>1188000000</v>
      </c>
      <c r="L39" s="45">
        <v>9</v>
      </c>
      <c r="M39" s="51">
        <f>11000000*9</f>
        <v>99000000</v>
      </c>
      <c r="N39" s="47">
        <f t="shared" si="13"/>
        <v>1188000000</v>
      </c>
      <c r="O39" s="58">
        <v>9</v>
      </c>
      <c r="P39" s="64">
        <f>11000000*9</f>
        <v>99000000</v>
      </c>
      <c r="Q39" s="60">
        <f t="shared" si="14"/>
        <v>1188000000</v>
      </c>
    </row>
    <row r="40" spans="1:17" x14ac:dyDescent="0.2">
      <c r="A40" s="1">
        <v>36</v>
      </c>
      <c r="B40" s="6" t="s">
        <v>43</v>
      </c>
      <c r="C40" s="90"/>
      <c r="D40" s="17"/>
      <c r="E40" s="17"/>
      <c r="F40" s="81"/>
      <c r="G40" s="26"/>
      <c r="H40" s="23"/>
      <c r="I40" s="37">
        <v>3</v>
      </c>
      <c r="J40" s="34">
        <v>33000000</v>
      </c>
      <c r="K40" s="32">
        <f t="shared" si="36"/>
        <v>396000000</v>
      </c>
      <c r="L40" s="45">
        <v>3</v>
      </c>
      <c r="M40" s="51">
        <f>12397500*L40</f>
        <v>37192500</v>
      </c>
      <c r="N40" s="47">
        <f t="shared" si="13"/>
        <v>446310000</v>
      </c>
      <c r="O40" s="58">
        <v>3</v>
      </c>
      <c r="P40" s="64">
        <f>12397500*O40</f>
        <v>37192500</v>
      </c>
      <c r="Q40" s="60">
        <f t="shared" si="14"/>
        <v>446310000</v>
      </c>
    </row>
    <row r="41" spans="1:17" x14ac:dyDescent="0.2">
      <c r="A41" s="1">
        <v>37</v>
      </c>
      <c r="B41" s="6" t="s">
        <v>44</v>
      </c>
      <c r="C41" s="90"/>
      <c r="D41" s="17"/>
      <c r="E41" s="17"/>
      <c r="F41" s="81"/>
      <c r="G41" s="26"/>
      <c r="H41" s="23"/>
      <c r="I41" s="37"/>
      <c r="J41" s="34"/>
      <c r="K41" s="32"/>
      <c r="L41" s="45">
        <v>4</v>
      </c>
      <c r="M41" s="51">
        <f>12397500*L41</f>
        <v>49590000</v>
      </c>
      <c r="N41" s="47">
        <f t="shared" si="13"/>
        <v>595080000</v>
      </c>
      <c r="O41" s="45">
        <v>4</v>
      </c>
      <c r="P41" s="51">
        <f t="shared" ref="P41:P42" si="37">12397500*O41</f>
        <v>49590000</v>
      </c>
      <c r="Q41" s="47">
        <f t="shared" si="14"/>
        <v>595080000</v>
      </c>
    </row>
    <row r="42" spans="1:17" x14ac:dyDescent="0.2">
      <c r="A42" s="1">
        <v>38</v>
      </c>
      <c r="B42" s="6" t="s">
        <v>47</v>
      </c>
      <c r="C42" s="90"/>
      <c r="D42" s="17"/>
      <c r="E42" s="17"/>
      <c r="F42" s="81"/>
      <c r="G42" s="26"/>
      <c r="H42" s="23"/>
      <c r="I42" s="37"/>
      <c r="J42" s="34"/>
      <c r="K42" s="32"/>
      <c r="L42" s="45"/>
      <c r="M42" s="51"/>
      <c r="N42" s="47"/>
      <c r="O42" s="45">
        <v>4</v>
      </c>
      <c r="P42" s="51">
        <f t="shared" si="37"/>
        <v>49590000</v>
      </c>
      <c r="Q42" s="47">
        <f t="shared" si="14"/>
        <v>595080000</v>
      </c>
    </row>
    <row r="43" spans="1:17" x14ac:dyDescent="0.2">
      <c r="A43" s="4"/>
      <c r="B43" s="6"/>
      <c r="C43" s="90"/>
      <c r="D43" s="17"/>
      <c r="E43" s="17"/>
      <c r="F43" s="81"/>
      <c r="G43" s="26"/>
      <c r="H43" s="23"/>
      <c r="I43" s="37"/>
      <c r="J43" s="34"/>
      <c r="K43" s="32"/>
      <c r="L43" s="45"/>
      <c r="M43" s="51"/>
      <c r="N43" s="47"/>
      <c r="O43" s="58"/>
      <c r="P43" s="64"/>
      <c r="Q43" s="60"/>
    </row>
    <row r="44" spans="1:17" s="70" customFormat="1" ht="16" thickBot="1" x14ac:dyDescent="0.25">
      <c r="A44" s="223" t="s">
        <v>45</v>
      </c>
      <c r="B44" s="223"/>
      <c r="C44" s="95">
        <f>SUM(C6:C39)</f>
        <v>89.5</v>
      </c>
      <c r="D44" s="96"/>
      <c r="E44" s="96">
        <f>SUM(E6:E39)</f>
        <v>13081484452</v>
      </c>
      <c r="F44" s="95">
        <f>SUM(F6:F39)</f>
        <v>96.5</v>
      </c>
      <c r="G44" s="97"/>
      <c r="H44" s="96">
        <f>SUM(H6:H39)</f>
        <v>14763193023.428572</v>
      </c>
      <c r="I44" s="96">
        <f>SUM(I6:I43)</f>
        <v>99.5</v>
      </c>
      <c r="J44" s="97"/>
      <c r="K44" s="96">
        <f>SUM(K6:K43)</f>
        <v>15159193023.428572</v>
      </c>
      <c r="L44" s="96">
        <f>SUM(L6:L43)</f>
        <v>103.5</v>
      </c>
      <c r="M44" s="97"/>
      <c r="N44" s="96">
        <f>SUM(N6:N41)</f>
        <v>15804583023.428572</v>
      </c>
      <c r="O44" s="96">
        <f>SUM(O6:O42)</f>
        <v>107.5</v>
      </c>
      <c r="P44" s="96"/>
      <c r="Q44" s="96">
        <f t="shared" ref="Q44" si="38">SUM(Q6:Q42)</f>
        <v>16399663023.428572</v>
      </c>
    </row>
    <row r="45" spans="1:17" s="94" customFormat="1" x14ac:dyDescent="0.2">
      <c r="A45" s="213" t="s">
        <v>46</v>
      </c>
      <c r="B45" s="214"/>
      <c r="C45" s="98" t="s">
        <v>36</v>
      </c>
      <c r="D45" s="99" t="s">
        <v>37</v>
      </c>
      <c r="E45" s="100" t="s">
        <v>38</v>
      </c>
      <c r="F45" s="101" t="s">
        <v>36</v>
      </c>
      <c r="G45" s="99" t="s">
        <v>37</v>
      </c>
      <c r="H45" s="100" t="s">
        <v>38</v>
      </c>
      <c r="I45" s="102" t="s">
        <v>36</v>
      </c>
      <c r="J45" s="99" t="s">
        <v>37</v>
      </c>
      <c r="K45" s="100" t="s">
        <v>38</v>
      </c>
      <c r="L45" s="102" t="s">
        <v>36</v>
      </c>
      <c r="M45" s="99" t="s">
        <v>37</v>
      </c>
      <c r="N45" s="100" t="s">
        <v>38</v>
      </c>
      <c r="O45" s="102" t="s">
        <v>36</v>
      </c>
      <c r="P45" s="99" t="s">
        <v>37</v>
      </c>
      <c r="Q45" s="100" t="s">
        <v>38</v>
      </c>
    </row>
    <row r="46" spans="1:17" x14ac:dyDescent="0.2">
      <c r="A46" s="215"/>
      <c r="B46" s="216"/>
      <c r="C46" s="91">
        <v>1</v>
      </c>
      <c r="D46" s="2" t="s">
        <v>39</v>
      </c>
      <c r="E46" s="66">
        <v>123</v>
      </c>
      <c r="F46" s="82">
        <v>1</v>
      </c>
      <c r="G46" s="2" t="s">
        <v>39</v>
      </c>
      <c r="H46" s="66">
        <v>123</v>
      </c>
      <c r="I46" s="65">
        <v>1</v>
      </c>
      <c r="J46" s="2" t="s">
        <v>39</v>
      </c>
      <c r="K46" s="66">
        <v>123</v>
      </c>
      <c r="L46" s="1">
        <v>1</v>
      </c>
      <c r="M46" s="2" t="s">
        <v>39</v>
      </c>
      <c r="N46" s="66">
        <v>123</v>
      </c>
      <c r="O46" s="1">
        <v>1</v>
      </c>
      <c r="P46" s="2" t="s">
        <v>39</v>
      </c>
      <c r="Q46" s="66">
        <v>123</v>
      </c>
    </row>
    <row r="47" spans="1:17" x14ac:dyDescent="0.2">
      <c r="A47" s="215"/>
      <c r="B47" s="216"/>
      <c r="C47" s="91">
        <v>2</v>
      </c>
      <c r="D47" s="2" t="s">
        <v>40</v>
      </c>
      <c r="E47" s="71">
        <f>C44</f>
        <v>89.5</v>
      </c>
      <c r="F47" s="82">
        <v>2</v>
      </c>
      <c r="G47" s="2" t="s">
        <v>40</v>
      </c>
      <c r="H47" s="71">
        <f>F44</f>
        <v>96.5</v>
      </c>
      <c r="I47" s="65">
        <v>2</v>
      </c>
      <c r="J47" s="2" t="s">
        <v>40</v>
      </c>
      <c r="K47" s="71">
        <f>I44</f>
        <v>99.5</v>
      </c>
      <c r="L47" s="1">
        <v>2</v>
      </c>
      <c r="M47" s="2" t="s">
        <v>40</v>
      </c>
      <c r="N47" s="71">
        <f>L44</f>
        <v>103.5</v>
      </c>
      <c r="O47" s="1">
        <v>2</v>
      </c>
      <c r="P47" s="2" t="s">
        <v>40</v>
      </c>
      <c r="Q47" s="71">
        <f>O44</f>
        <v>107.5</v>
      </c>
    </row>
    <row r="48" spans="1:17" x14ac:dyDescent="0.2">
      <c r="A48" s="215"/>
      <c r="B48" s="216"/>
      <c r="C48" s="91">
        <v>3</v>
      </c>
      <c r="D48" s="2" t="s">
        <v>41</v>
      </c>
      <c r="E48" s="66">
        <f>E46-E47</f>
        <v>33.5</v>
      </c>
      <c r="F48" s="82">
        <v>3</v>
      </c>
      <c r="G48" s="2" t="s">
        <v>41</v>
      </c>
      <c r="H48" s="66">
        <f>H46-H47</f>
        <v>26.5</v>
      </c>
      <c r="I48" s="65">
        <v>3</v>
      </c>
      <c r="J48" s="2" t="s">
        <v>41</v>
      </c>
      <c r="K48" s="66">
        <f>K46-K47</f>
        <v>23.5</v>
      </c>
      <c r="L48" s="1">
        <v>3</v>
      </c>
      <c r="M48" s="2" t="s">
        <v>41</v>
      </c>
      <c r="N48" s="66">
        <f>N46-N47</f>
        <v>19.5</v>
      </c>
      <c r="O48" s="1">
        <v>3</v>
      </c>
      <c r="P48" s="2" t="s">
        <v>41</v>
      </c>
      <c r="Q48" s="66">
        <f>Q46-Q47</f>
        <v>15.5</v>
      </c>
    </row>
    <row r="49" spans="1:17" x14ac:dyDescent="0.2">
      <c r="A49" s="215"/>
      <c r="B49" s="216"/>
      <c r="C49" s="91"/>
      <c r="D49" s="2"/>
      <c r="E49" s="66"/>
      <c r="F49" s="82"/>
      <c r="G49" s="2"/>
      <c r="H49" s="66"/>
      <c r="I49" s="65"/>
      <c r="J49" s="2"/>
      <c r="K49" s="66"/>
      <c r="L49" s="1"/>
      <c r="M49" s="2"/>
      <c r="N49" s="66"/>
      <c r="O49" s="1"/>
      <c r="P49" s="2"/>
      <c r="Q49" s="66"/>
    </row>
    <row r="50" spans="1:17" ht="16" thickBot="1" x14ac:dyDescent="0.25">
      <c r="A50" s="217"/>
      <c r="B50" s="218"/>
      <c r="C50" s="92"/>
      <c r="D50" s="68" t="s">
        <v>42</v>
      </c>
      <c r="E50" s="69">
        <f>E47/E46</f>
        <v>0.72764227642276424</v>
      </c>
      <c r="F50" s="83"/>
      <c r="G50" s="68" t="s">
        <v>42</v>
      </c>
      <c r="H50" s="69">
        <f>H47/H46</f>
        <v>0.78455284552845528</v>
      </c>
      <c r="I50" s="67"/>
      <c r="J50" s="68" t="s">
        <v>42</v>
      </c>
      <c r="K50" s="69">
        <f>K47/K46</f>
        <v>0.80894308943089432</v>
      </c>
      <c r="L50" s="73"/>
      <c r="M50" s="68" t="s">
        <v>42</v>
      </c>
      <c r="N50" s="69">
        <f>N47/N46</f>
        <v>0.84146341463414631</v>
      </c>
      <c r="O50" s="73"/>
      <c r="P50" s="68" t="s">
        <v>42</v>
      </c>
      <c r="Q50" s="69">
        <f>Q47/Q46</f>
        <v>0.87398373983739841</v>
      </c>
    </row>
  </sheetData>
  <mergeCells count="9">
    <mergeCell ref="A45:B50"/>
    <mergeCell ref="A4:A5"/>
    <mergeCell ref="B4:B5"/>
    <mergeCell ref="O4:Q4"/>
    <mergeCell ref="A44:B44"/>
    <mergeCell ref="C4:E4"/>
    <mergeCell ref="F4:H4"/>
    <mergeCell ref="I4:K4"/>
    <mergeCell ref="L4:N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D6B1-7D98-4467-9789-97BABFEE024E}">
  <dimension ref="A2:L23"/>
  <sheetViews>
    <sheetView topLeftCell="C4" workbookViewId="0">
      <selection activeCell="L17" sqref="L17"/>
    </sheetView>
  </sheetViews>
  <sheetFormatPr baseColWidth="10" defaultColWidth="8.83203125" defaultRowHeight="15" x14ac:dyDescent="0.2"/>
  <cols>
    <col min="2" max="2" width="38.1640625" bestFit="1" customWidth="1"/>
    <col min="3" max="3" width="18.6640625" style="84" bestFit="1" customWidth="1"/>
    <col min="4" max="4" width="18" bestFit="1" customWidth="1"/>
    <col min="5" max="5" width="18.6640625" style="84" bestFit="1" customWidth="1"/>
    <col min="6" max="6" width="18" bestFit="1" customWidth="1"/>
    <col min="7" max="7" width="18.6640625" bestFit="1" customWidth="1"/>
    <col min="8" max="8" width="18" bestFit="1" customWidth="1"/>
    <col min="9" max="9" width="18.6640625" bestFit="1" customWidth="1"/>
    <col min="10" max="10" width="15.33203125" bestFit="1" customWidth="1"/>
    <col min="11" max="11" width="18.6640625" bestFit="1" customWidth="1"/>
    <col min="12" max="12" width="18" bestFit="1" customWidth="1"/>
  </cols>
  <sheetData>
    <row r="2" spans="1:12" x14ac:dyDescent="0.2">
      <c r="A2" s="93" t="s">
        <v>89</v>
      </c>
    </row>
    <row r="3" spans="1:12" ht="16" thickBot="1" x14ac:dyDescent="0.25"/>
    <row r="4" spans="1:12" ht="16" thickBot="1" x14ac:dyDescent="0.25">
      <c r="A4" s="219" t="s">
        <v>0</v>
      </c>
      <c r="B4" s="219" t="s">
        <v>51</v>
      </c>
      <c r="C4" s="224">
        <v>2022</v>
      </c>
      <c r="D4" s="224"/>
      <c r="E4" s="225">
        <v>2023</v>
      </c>
      <c r="F4" s="225"/>
      <c r="G4" s="226">
        <v>2024</v>
      </c>
      <c r="H4" s="226"/>
      <c r="I4" s="227">
        <v>2025</v>
      </c>
      <c r="J4" s="227"/>
      <c r="K4" s="221">
        <v>2026</v>
      </c>
      <c r="L4" s="222"/>
    </row>
    <row r="5" spans="1:12" ht="16" thickBot="1" x14ac:dyDescent="0.25">
      <c r="A5" s="220"/>
      <c r="B5" s="220"/>
      <c r="C5" s="103" t="s">
        <v>52</v>
      </c>
      <c r="D5" s="10" t="s">
        <v>33</v>
      </c>
      <c r="E5" s="104" t="s">
        <v>52</v>
      </c>
      <c r="F5" s="19" t="s">
        <v>33</v>
      </c>
      <c r="G5" s="105" t="s">
        <v>52</v>
      </c>
      <c r="H5" s="28" t="s">
        <v>33</v>
      </c>
      <c r="I5" s="106" t="s">
        <v>52</v>
      </c>
      <c r="J5" s="41" t="s">
        <v>33</v>
      </c>
      <c r="K5" s="107" t="s">
        <v>52</v>
      </c>
      <c r="L5" s="54" t="s">
        <v>33</v>
      </c>
    </row>
    <row r="6" spans="1:12" x14ac:dyDescent="0.2">
      <c r="A6" s="7">
        <v>1</v>
      </c>
      <c r="B6" s="108" t="s">
        <v>53</v>
      </c>
      <c r="C6" s="109">
        <v>6000000</v>
      </c>
      <c r="D6" s="110">
        <f>C6*12</f>
        <v>72000000</v>
      </c>
      <c r="E6" s="111">
        <v>6000000</v>
      </c>
      <c r="F6" s="112">
        <f>E6*12</f>
        <v>72000000</v>
      </c>
      <c r="G6" s="113">
        <v>6000000</v>
      </c>
      <c r="H6" s="114">
        <f>G6*12</f>
        <v>72000000</v>
      </c>
      <c r="I6" s="115">
        <v>6000000</v>
      </c>
      <c r="J6" s="116">
        <f>I6*12</f>
        <v>72000000</v>
      </c>
      <c r="K6" s="117">
        <v>6000000</v>
      </c>
      <c r="L6" s="118">
        <f>K6*12</f>
        <v>72000000</v>
      </c>
    </row>
    <row r="7" spans="1:12" x14ac:dyDescent="0.2">
      <c r="A7" s="1">
        <v>2</v>
      </c>
      <c r="B7" s="119" t="s">
        <v>54</v>
      </c>
      <c r="C7" s="120">
        <v>7000000</v>
      </c>
      <c r="D7" s="110">
        <f t="shared" ref="D7:D20" si="0">C7*12</f>
        <v>84000000</v>
      </c>
      <c r="E7" s="121">
        <v>7000000</v>
      </c>
      <c r="F7" s="112">
        <f t="shared" ref="F7:F20" si="1">E7*12</f>
        <v>84000000</v>
      </c>
      <c r="G7" s="122">
        <v>7000000</v>
      </c>
      <c r="H7" s="114">
        <f t="shared" ref="H7:L21" si="2">G7*12</f>
        <v>84000000</v>
      </c>
      <c r="I7" s="123">
        <v>7000000</v>
      </c>
      <c r="J7" s="116">
        <f t="shared" ref="J7:J20" si="3">I7*12</f>
        <v>84000000</v>
      </c>
      <c r="K7" s="124">
        <v>7000000</v>
      </c>
      <c r="L7" s="118">
        <f t="shared" ref="L7:L20" si="4">K7*12</f>
        <v>84000000</v>
      </c>
    </row>
    <row r="8" spans="1:12" x14ac:dyDescent="0.2">
      <c r="A8" s="1">
        <v>3</v>
      </c>
      <c r="B8" s="119" t="s">
        <v>55</v>
      </c>
      <c r="C8" s="120">
        <v>9500000</v>
      </c>
      <c r="D8" s="110">
        <f t="shared" si="0"/>
        <v>114000000</v>
      </c>
      <c r="E8" s="121">
        <v>9500000</v>
      </c>
      <c r="F8" s="112">
        <f t="shared" si="1"/>
        <v>114000000</v>
      </c>
      <c r="G8" s="122">
        <v>9500000</v>
      </c>
      <c r="H8" s="114">
        <f t="shared" si="2"/>
        <v>114000000</v>
      </c>
      <c r="I8" s="123">
        <v>9500000</v>
      </c>
      <c r="J8" s="116">
        <f t="shared" si="3"/>
        <v>114000000</v>
      </c>
      <c r="K8" s="124">
        <v>9500000</v>
      </c>
      <c r="L8" s="118">
        <f t="shared" si="4"/>
        <v>114000000</v>
      </c>
    </row>
    <row r="9" spans="1:12" x14ac:dyDescent="0.2">
      <c r="A9" s="7">
        <v>4</v>
      </c>
      <c r="B9" s="108" t="s">
        <v>56</v>
      </c>
      <c r="C9" s="120">
        <v>10000000</v>
      </c>
      <c r="D9" s="110">
        <f t="shared" si="0"/>
        <v>120000000</v>
      </c>
      <c r="E9" s="121">
        <v>10000000</v>
      </c>
      <c r="F9" s="112">
        <f t="shared" si="1"/>
        <v>120000000</v>
      </c>
      <c r="G9" s="122">
        <v>10000000</v>
      </c>
      <c r="H9" s="114">
        <f t="shared" si="2"/>
        <v>120000000</v>
      </c>
      <c r="I9" s="123">
        <v>10000000</v>
      </c>
      <c r="J9" s="116">
        <f t="shared" si="3"/>
        <v>120000000</v>
      </c>
      <c r="K9" s="124">
        <v>10000000</v>
      </c>
      <c r="L9" s="118">
        <f t="shared" si="4"/>
        <v>120000000</v>
      </c>
    </row>
    <row r="10" spans="1:12" x14ac:dyDescent="0.2">
      <c r="A10" s="1">
        <v>5</v>
      </c>
      <c r="B10" s="108" t="s">
        <v>57</v>
      </c>
      <c r="C10" s="120">
        <v>6000000</v>
      </c>
      <c r="D10" s="110">
        <f t="shared" si="0"/>
        <v>72000000</v>
      </c>
      <c r="E10" s="121">
        <v>6000000</v>
      </c>
      <c r="F10" s="112">
        <f t="shared" si="1"/>
        <v>72000000</v>
      </c>
      <c r="G10" s="122">
        <v>6000000</v>
      </c>
      <c r="H10" s="114">
        <f t="shared" si="2"/>
        <v>72000000</v>
      </c>
      <c r="I10" s="123">
        <v>6000000</v>
      </c>
      <c r="J10" s="116">
        <f t="shared" si="3"/>
        <v>72000000</v>
      </c>
      <c r="K10" s="124">
        <v>6000000</v>
      </c>
      <c r="L10" s="118">
        <f t="shared" si="4"/>
        <v>72000000</v>
      </c>
    </row>
    <row r="11" spans="1:12" x14ac:dyDescent="0.2">
      <c r="A11" s="1">
        <v>6</v>
      </c>
      <c r="B11" s="108" t="s">
        <v>58</v>
      </c>
      <c r="C11" s="125">
        <v>6000000</v>
      </c>
      <c r="D11" s="110">
        <f t="shared" si="0"/>
        <v>72000000</v>
      </c>
      <c r="E11" s="126">
        <v>6000000</v>
      </c>
      <c r="F11" s="112">
        <f t="shared" si="1"/>
        <v>72000000</v>
      </c>
      <c r="G11" s="127">
        <v>6000000</v>
      </c>
      <c r="H11" s="114">
        <f t="shared" si="2"/>
        <v>72000000</v>
      </c>
      <c r="I11" s="128">
        <v>6000000</v>
      </c>
      <c r="J11" s="116">
        <f t="shared" si="3"/>
        <v>72000000</v>
      </c>
      <c r="K11" s="129">
        <v>6000000</v>
      </c>
      <c r="L11" s="118">
        <f t="shared" si="4"/>
        <v>72000000</v>
      </c>
    </row>
    <row r="12" spans="1:12" x14ac:dyDescent="0.2">
      <c r="A12" s="7">
        <v>7</v>
      </c>
      <c r="B12" s="119" t="s">
        <v>59</v>
      </c>
      <c r="C12" s="120">
        <v>52000000</v>
      </c>
      <c r="D12" s="110">
        <f t="shared" si="0"/>
        <v>624000000</v>
      </c>
      <c r="E12" s="121">
        <v>52200000</v>
      </c>
      <c r="F12" s="112">
        <f t="shared" si="1"/>
        <v>626400000</v>
      </c>
      <c r="G12" s="122">
        <v>52200000</v>
      </c>
      <c r="H12" s="114">
        <f t="shared" si="2"/>
        <v>626400000</v>
      </c>
      <c r="I12" s="123">
        <v>52200000</v>
      </c>
      <c r="J12" s="116">
        <f t="shared" si="3"/>
        <v>626400000</v>
      </c>
      <c r="K12" s="124">
        <v>52200000</v>
      </c>
      <c r="L12" s="118">
        <f t="shared" si="4"/>
        <v>626400000</v>
      </c>
    </row>
    <row r="13" spans="1:12" x14ac:dyDescent="0.2">
      <c r="A13" s="1">
        <v>8</v>
      </c>
      <c r="B13" s="119" t="s">
        <v>60</v>
      </c>
      <c r="C13" s="120">
        <v>14105000</v>
      </c>
      <c r="D13" s="110">
        <f t="shared" si="0"/>
        <v>169260000</v>
      </c>
      <c r="E13" s="121">
        <v>14105000</v>
      </c>
      <c r="F13" s="112">
        <f t="shared" si="1"/>
        <v>169260000</v>
      </c>
      <c r="G13" s="122">
        <v>14105000</v>
      </c>
      <c r="H13" s="114">
        <f t="shared" si="2"/>
        <v>169260000</v>
      </c>
      <c r="I13" s="123">
        <v>14105000</v>
      </c>
      <c r="J13" s="116">
        <f t="shared" si="3"/>
        <v>169260000</v>
      </c>
      <c r="K13" s="124">
        <v>14105000</v>
      </c>
      <c r="L13" s="118">
        <f t="shared" si="4"/>
        <v>169260000</v>
      </c>
    </row>
    <row r="14" spans="1:12" x14ac:dyDescent="0.2">
      <c r="A14" s="1">
        <v>9</v>
      </c>
      <c r="B14" s="119" t="s">
        <v>61</v>
      </c>
      <c r="C14" s="120">
        <v>6650000</v>
      </c>
      <c r="D14" s="110">
        <f t="shared" si="0"/>
        <v>79800000</v>
      </c>
      <c r="E14" s="121">
        <v>6650000</v>
      </c>
      <c r="F14" s="112">
        <f t="shared" si="1"/>
        <v>79800000</v>
      </c>
      <c r="G14" s="122">
        <v>6650000</v>
      </c>
      <c r="H14" s="114">
        <f t="shared" si="2"/>
        <v>79800000</v>
      </c>
      <c r="I14" s="123">
        <v>6650000</v>
      </c>
      <c r="J14" s="116">
        <f t="shared" si="3"/>
        <v>79800000</v>
      </c>
      <c r="K14" s="124">
        <v>6650000</v>
      </c>
      <c r="L14" s="118">
        <f t="shared" si="4"/>
        <v>79800000</v>
      </c>
    </row>
    <row r="15" spans="1:12" x14ac:dyDescent="0.2">
      <c r="A15" s="7">
        <v>10</v>
      </c>
      <c r="B15" s="108" t="s">
        <v>62</v>
      </c>
      <c r="C15" s="120">
        <v>10000000</v>
      </c>
      <c r="D15" s="110">
        <f t="shared" si="0"/>
        <v>120000000</v>
      </c>
      <c r="E15" s="121">
        <v>10000000</v>
      </c>
      <c r="F15" s="112">
        <f t="shared" si="1"/>
        <v>120000000</v>
      </c>
      <c r="G15" s="122">
        <v>10000000</v>
      </c>
      <c r="H15" s="114">
        <f t="shared" si="2"/>
        <v>120000000</v>
      </c>
      <c r="I15" s="123">
        <v>10000000</v>
      </c>
      <c r="J15" s="116">
        <f t="shared" si="3"/>
        <v>120000000</v>
      </c>
      <c r="K15" s="124">
        <v>10000000</v>
      </c>
      <c r="L15" s="118">
        <f t="shared" si="4"/>
        <v>120000000</v>
      </c>
    </row>
    <row r="16" spans="1:12" x14ac:dyDescent="0.2">
      <c r="A16" s="1">
        <v>11</v>
      </c>
      <c r="B16" s="130" t="s">
        <v>63</v>
      </c>
      <c r="C16" s="120">
        <v>6650000</v>
      </c>
      <c r="D16" s="110">
        <f t="shared" si="0"/>
        <v>79800000</v>
      </c>
      <c r="E16" s="121">
        <v>6650000</v>
      </c>
      <c r="F16" s="112">
        <f t="shared" si="1"/>
        <v>79800000</v>
      </c>
      <c r="G16" s="122">
        <v>6650000</v>
      </c>
      <c r="H16" s="114">
        <f t="shared" si="2"/>
        <v>79800000</v>
      </c>
      <c r="I16" s="123">
        <v>6650000</v>
      </c>
      <c r="J16" s="116">
        <f t="shared" si="3"/>
        <v>79800000</v>
      </c>
      <c r="K16" s="124">
        <v>6650000</v>
      </c>
      <c r="L16" s="118">
        <f t="shared" si="4"/>
        <v>79800000</v>
      </c>
    </row>
    <row r="17" spans="1:12" x14ac:dyDescent="0.2">
      <c r="A17" s="1">
        <v>12</v>
      </c>
      <c r="B17" s="119" t="s">
        <v>64</v>
      </c>
      <c r="C17" s="120">
        <v>3000000</v>
      </c>
      <c r="D17" s="110">
        <f t="shared" si="0"/>
        <v>36000000</v>
      </c>
      <c r="E17" s="121">
        <v>3000000</v>
      </c>
      <c r="F17" s="112">
        <f t="shared" si="1"/>
        <v>36000000</v>
      </c>
      <c r="G17" s="122">
        <v>3000000</v>
      </c>
      <c r="H17" s="114">
        <f t="shared" si="2"/>
        <v>36000000</v>
      </c>
      <c r="I17" s="123">
        <v>3000000</v>
      </c>
      <c r="J17" s="116">
        <f t="shared" si="3"/>
        <v>36000000</v>
      </c>
      <c r="K17" s="124">
        <v>3000000</v>
      </c>
      <c r="L17" s="118">
        <f t="shared" si="4"/>
        <v>36000000</v>
      </c>
    </row>
    <row r="18" spans="1:12" x14ac:dyDescent="0.2">
      <c r="A18" s="7">
        <v>13</v>
      </c>
      <c r="B18" s="119" t="s">
        <v>65</v>
      </c>
      <c r="C18" s="120">
        <v>7000000</v>
      </c>
      <c r="D18" s="110">
        <f t="shared" si="0"/>
        <v>84000000</v>
      </c>
      <c r="E18" s="121">
        <v>7000000</v>
      </c>
      <c r="F18" s="112">
        <f t="shared" si="1"/>
        <v>84000000</v>
      </c>
      <c r="G18" s="122">
        <v>7000000</v>
      </c>
      <c r="H18" s="114">
        <f t="shared" si="2"/>
        <v>84000000</v>
      </c>
      <c r="I18" s="123">
        <v>7000000</v>
      </c>
      <c r="J18" s="116">
        <f t="shared" si="3"/>
        <v>84000000</v>
      </c>
      <c r="K18" s="124">
        <v>7000000</v>
      </c>
      <c r="L18" s="118">
        <f t="shared" si="4"/>
        <v>84000000</v>
      </c>
    </row>
    <row r="19" spans="1:12" x14ac:dyDescent="0.2">
      <c r="A19" s="1">
        <v>14</v>
      </c>
      <c r="B19" s="119" t="s">
        <v>66</v>
      </c>
      <c r="C19" s="120">
        <v>6000000</v>
      </c>
      <c r="D19" s="110">
        <f t="shared" si="0"/>
        <v>72000000</v>
      </c>
      <c r="E19" s="121">
        <v>6000000</v>
      </c>
      <c r="F19" s="112">
        <f t="shared" si="1"/>
        <v>72000000</v>
      </c>
      <c r="G19" s="122">
        <v>6000000</v>
      </c>
      <c r="H19" s="114">
        <f t="shared" si="2"/>
        <v>72000000</v>
      </c>
      <c r="I19" s="123">
        <v>6000000</v>
      </c>
      <c r="J19" s="116">
        <f t="shared" si="3"/>
        <v>72000000</v>
      </c>
      <c r="K19" s="124">
        <v>6000000</v>
      </c>
      <c r="L19" s="118">
        <f t="shared" si="4"/>
        <v>72000000</v>
      </c>
    </row>
    <row r="20" spans="1:12" x14ac:dyDescent="0.2">
      <c r="A20" s="1">
        <v>15</v>
      </c>
      <c r="B20" s="119" t="s">
        <v>67</v>
      </c>
      <c r="C20" s="120">
        <v>15416666.67</v>
      </c>
      <c r="D20" s="110">
        <f t="shared" si="0"/>
        <v>185000000.03999999</v>
      </c>
      <c r="E20" s="121">
        <v>15416666.67</v>
      </c>
      <c r="F20" s="112">
        <f t="shared" si="1"/>
        <v>185000000.03999999</v>
      </c>
      <c r="G20" s="122">
        <v>15416666.67</v>
      </c>
      <c r="H20" s="114">
        <f t="shared" si="2"/>
        <v>185000000.03999999</v>
      </c>
      <c r="I20" s="123">
        <v>15416666.67</v>
      </c>
      <c r="J20" s="116">
        <f t="shared" si="3"/>
        <v>185000000.03999999</v>
      </c>
      <c r="K20" s="124">
        <v>15416666.67</v>
      </c>
      <c r="L20" s="118">
        <f t="shared" si="4"/>
        <v>185000000.03999999</v>
      </c>
    </row>
    <row r="21" spans="1:12" x14ac:dyDescent="0.2">
      <c r="A21" s="209">
        <v>16</v>
      </c>
      <c r="B21" s="6" t="s">
        <v>90</v>
      </c>
      <c r="C21" s="210"/>
      <c r="D21" s="211"/>
      <c r="E21" s="210"/>
      <c r="F21" s="211"/>
      <c r="G21" s="212">
        <v>6000000</v>
      </c>
      <c r="H21" s="211">
        <f t="shared" si="2"/>
        <v>72000000</v>
      </c>
      <c r="I21" s="212">
        <v>6000000</v>
      </c>
      <c r="J21" s="211">
        <f t="shared" si="2"/>
        <v>72000000</v>
      </c>
      <c r="K21" s="212">
        <v>6000000</v>
      </c>
      <c r="L21" s="211">
        <f t="shared" si="2"/>
        <v>72000000</v>
      </c>
    </row>
    <row r="22" spans="1:12" x14ac:dyDescent="0.2">
      <c r="A22" s="1"/>
      <c r="B22" s="2"/>
      <c r="C22" s="86"/>
      <c r="D22" s="14"/>
      <c r="E22" s="76"/>
      <c r="F22" s="23"/>
      <c r="G22" s="37"/>
      <c r="H22" s="32"/>
      <c r="I22" s="45"/>
      <c r="J22" s="47"/>
      <c r="K22" s="58"/>
      <c r="L22" s="60"/>
    </row>
    <row r="23" spans="1:12" s="70" customFormat="1" x14ac:dyDescent="0.2">
      <c r="A23" s="228" t="s">
        <v>45</v>
      </c>
      <c r="B23" s="228"/>
      <c r="C23" s="131"/>
      <c r="D23" s="132">
        <f>SUM(D6:D22)</f>
        <v>1983860000.04</v>
      </c>
      <c r="E23" s="131"/>
      <c r="F23" s="132">
        <f>SUM(F6:F22)</f>
        <v>1986260000.04</v>
      </c>
      <c r="G23" s="132"/>
      <c r="H23" s="132">
        <f>SUM(H6:H22)</f>
        <v>2058260000.04</v>
      </c>
      <c r="I23" s="132"/>
      <c r="J23" s="132">
        <f>SUM(J6:J22)</f>
        <v>2058260000.04</v>
      </c>
      <c r="K23" s="132"/>
      <c r="L23" s="132">
        <f>SUM(L6:L22)</f>
        <v>2058260000.04</v>
      </c>
    </row>
  </sheetData>
  <mergeCells count="8">
    <mergeCell ref="K4:L4"/>
    <mergeCell ref="A23:B23"/>
    <mergeCell ref="A4:A5"/>
    <mergeCell ref="B4:B5"/>
    <mergeCell ref="C4:D4"/>
    <mergeCell ref="E4:F4"/>
    <mergeCell ref="G4:H4"/>
    <mergeCell ref="I4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C9C8-4FB5-41AB-8457-48D28AA4F06B}">
  <dimension ref="A1:L15"/>
  <sheetViews>
    <sheetView zoomScaleNormal="70" workbookViewId="0">
      <pane xSplit="2" topLeftCell="D1" activePane="topRight" state="frozen"/>
      <selection pane="topRight" activeCell="E18" sqref="E18"/>
    </sheetView>
  </sheetViews>
  <sheetFormatPr baseColWidth="10" defaultColWidth="7.6640625" defaultRowHeight="13" x14ac:dyDescent="0.15"/>
  <cols>
    <col min="1" max="1" width="5.6640625" style="142" customWidth="1"/>
    <col min="2" max="2" width="37.6640625" style="133" customWidth="1"/>
    <col min="3" max="3" width="11.33203125" style="133" bestFit="1" customWidth="1"/>
    <col min="4" max="4" width="12.33203125" style="133" bestFit="1" customWidth="1"/>
    <col min="5" max="5" width="16.33203125" style="133" bestFit="1" customWidth="1"/>
    <col min="6" max="12" width="15.33203125" style="133" bestFit="1" customWidth="1"/>
    <col min="13" max="15" width="7.6640625" style="133"/>
    <col min="16" max="16" width="17.5" style="133" bestFit="1" customWidth="1"/>
    <col min="17" max="17" width="8.6640625" style="133" bestFit="1" customWidth="1"/>
    <col min="18" max="18" width="14.33203125" style="133" bestFit="1" customWidth="1"/>
    <col min="19" max="16384" width="7.6640625" style="133"/>
  </cols>
  <sheetData>
    <row r="1" spans="1:12" ht="15" customHeight="1" x14ac:dyDescent="0.2">
      <c r="A1" s="177" t="s">
        <v>78</v>
      </c>
      <c r="B1" s="178"/>
      <c r="C1" s="143"/>
    </row>
    <row r="2" spans="1:12" ht="15" customHeight="1" thickBot="1" x14ac:dyDescent="0.25">
      <c r="A2" s="149" t="s">
        <v>79</v>
      </c>
      <c r="B2" s="142"/>
      <c r="C2" s="150"/>
      <c r="D2" s="151"/>
      <c r="E2" s="151"/>
      <c r="F2" s="151"/>
      <c r="G2" s="151"/>
      <c r="H2" s="151"/>
      <c r="I2" s="151"/>
      <c r="J2" s="151"/>
      <c r="K2" s="151"/>
      <c r="L2" s="151"/>
    </row>
    <row r="3" spans="1:12" ht="15" customHeight="1" thickTop="1" x14ac:dyDescent="0.2">
      <c r="A3" s="134" t="s">
        <v>69</v>
      </c>
      <c r="B3" s="135" t="s">
        <v>70</v>
      </c>
      <c r="C3" s="229">
        <v>2023</v>
      </c>
      <c r="D3" s="230"/>
      <c r="E3" s="229">
        <v>2024</v>
      </c>
      <c r="F3" s="230"/>
      <c r="G3" s="229">
        <v>2024</v>
      </c>
      <c r="H3" s="230"/>
      <c r="I3" s="229">
        <v>2025</v>
      </c>
      <c r="J3" s="230"/>
      <c r="K3" s="229">
        <v>2026</v>
      </c>
      <c r="L3" s="231"/>
    </row>
    <row r="4" spans="1:12" ht="15" customHeight="1" x14ac:dyDescent="0.2">
      <c r="A4" s="160"/>
      <c r="B4" s="136"/>
      <c r="C4" s="137" t="s">
        <v>85</v>
      </c>
      <c r="D4" s="137" t="s">
        <v>86</v>
      </c>
      <c r="E4" s="137" t="s">
        <v>85</v>
      </c>
      <c r="F4" s="137" t="s">
        <v>86</v>
      </c>
      <c r="G4" s="137" t="s">
        <v>85</v>
      </c>
      <c r="H4" s="137" t="s">
        <v>86</v>
      </c>
      <c r="I4" s="137" t="s">
        <v>85</v>
      </c>
      <c r="J4" s="137" t="s">
        <v>86</v>
      </c>
      <c r="K4" s="137" t="s">
        <v>85</v>
      </c>
      <c r="L4" s="162" t="s">
        <v>86</v>
      </c>
    </row>
    <row r="5" spans="1:12" s="157" customFormat="1" ht="15" customHeight="1" x14ac:dyDescent="0.15">
      <c r="A5" s="161">
        <v>1</v>
      </c>
      <c r="B5" s="141" t="s">
        <v>17</v>
      </c>
      <c r="C5" s="158">
        <v>6500000</v>
      </c>
      <c r="D5" s="158">
        <f>C5*12</f>
        <v>78000000</v>
      </c>
      <c r="E5" s="158">
        <v>6500000</v>
      </c>
      <c r="F5" s="158">
        <f>E5*12</f>
        <v>78000000</v>
      </c>
      <c r="G5" s="158">
        <v>6500000</v>
      </c>
      <c r="H5" s="158">
        <f>G5*12</f>
        <v>78000000</v>
      </c>
      <c r="I5" s="158">
        <v>6500000</v>
      </c>
      <c r="J5" s="158">
        <f>I5*12</f>
        <v>78000000</v>
      </c>
      <c r="K5" s="158">
        <v>6500000</v>
      </c>
      <c r="L5" s="163">
        <f>K5*12</f>
        <v>78000000</v>
      </c>
    </row>
    <row r="6" spans="1:12" s="157" customFormat="1" ht="15" customHeight="1" x14ac:dyDescent="0.15">
      <c r="A6" s="161">
        <v>2</v>
      </c>
      <c r="B6" s="139" t="s">
        <v>5</v>
      </c>
      <c r="C6" s="158"/>
      <c r="D6" s="158"/>
      <c r="E6" s="158"/>
      <c r="F6" s="158"/>
      <c r="G6" s="158"/>
      <c r="H6" s="158"/>
      <c r="I6" s="158"/>
      <c r="J6" s="158"/>
      <c r="K6" s="158"/>
      <c r="L6" s="163"/>
    </row>
    <row r="7" spans="1:12" s="157" customFormat="1" ht="15" customHeight="1" x14ac:dyDescent="0.15">
      <c r="A7" s="161">
        <v>3</v>
      </c>
      <c r="B7" s="139" t="s">
        <v>80</v>
      </c>
      <c r="C7" s="158">
        <v>11970000</v>
      </c>
      <c r="D7" s="158">
        <f t="shared" ref="D7:F11" si="0">C7*12</f>
        <v>143640000</v>
      </c>
      <c r="E7" s="158">
        <v>11970000</v>
      </c>
      <c r="F7" s="158">
        <f t="shared" si="0"/>
        <v>143640000</v>
      </c>
      <c r="G7" s="158">
        <v>11970000</v>
      </c>
      <c r="H7" s="158">
        <f t="shared" ref="H7" si="1">G7*12</f>
        <v>143640000</v>
      </c>
      <c r="I7" s="158">
        <v>11970000</v>
      </c>
      <c r="J7" s="158">
        <f t="shared" ref="J7" si="2">I7*12</f>
        <v>143640000</v>
      </c>
      <c r="K7" s="158">
        <v>11970000</v>
      </c>
      <c r="L7" s="163">
        <f t="shared" ref="L7" si="3">K7*12</f>
        <v>143640000</v>
      </c>
    </row>
    <row r="8" spans="1:12" s="157" customFormat="1" ht="15" customHeight="1" x14ac:dyDescent="0.15">
      <c r="A8" s="161">
        <v>4</v>
      </c>
      <c r="B8" s="139" t="s">
        <v>81</v>
      </c>
      <c r="C8" s="158">
        <v>12635000</v>
      </c>
      <c r="D8" s="158">
        <f t="shared" si="0"/>
        <v>151620000</v>
      </c>
      <c r="E8" s="158">
        <v>12635000</v>
      </c>
      <c r="F8" s="158">
        <f t="shared" si="0"/>
        <v>151620000</v>
      </c>
      <c r="G8" s="158">
        <v>12635000</v>
      </c>
      <c r="H8" s="158">
        <f t="shared" ref="H8" si="4">G8*12</f>
        <v>151620000</v>
      </c>
      <c r="I8" s="158">
        <v>12635000</v>
      </c>
      <c r="J8" s="158">
        <f t="shared" ref="J8" si="5">I8*12</f>
        <v>151620000</v>
      </c>
      <c r="K8" s="158">
        <v>12635000</v>
      </c>
      <c r="L8" s="163">
        <f t="shared" ref="L8" si="6">K8*12</f>
        <v>151620000</v>
      </c>
    </row>
    <row r="9" spans="1:12" s="157" customFormat="1" ht="15" customHeight="1" x14ac:dyDescent="0.15">
      <c r="A9" s="161">
        <v>5</v>
      </c>
      <c r="B9" s="139" t="s">
        <v>82</v>
      </c>
      <c r="C9" s="158">
        <v>13750000</v>
      </c>
      <c r="D9" s="158">
        <f t="shared" si="0"/>
        <v>165000000</v>
      </c>
      <c r="E9" s="158">
        <v>13750000</v>
      </c>
      <c r="F9" s="158">
        <f t="shared" si="0"/>
        <v>165000000</v>
      </c>
      <c r="G9" s="158">
        <v>13750000</v>
      </c>
      <c r="H9" s="158">
        <f t="shared" ref="H9" si="7">G9*12</f>
        <v>165000000</v>
      </c>
      <c r="I9" s="158">
        <v>13750000</v>
      </c>
      <c r="J9" s="158">
        <f t="shared" ref="J9" si="8">I9*12</f>
        <v>165000000</v>
      </c>
      <c r="K9" s="158">
        <v>13750000</v>
      </c>
      <c r="L9" s="163">
        <f t="shared" ref="L9" si="9">K9*12</f>
        <v>165000000</v>
      </c>
    </row>
    <row r="10" spans="1:12" s="157" customFormat="1" ht="15" customHeight="1" x14ac:dyDescent="0.15">
      <c r="A10" s="161">
        <v>6</v>
      </c>
      <c r="B10" s="141" t="s">
        <v>83</v>
      </c>
      <c r="C10" s="158">
        <v>5000000</v>
      </c>
      <c r="D10" s="158">
        <f t="shared" si="0"/>
        <v>60000000</v>
      </c>
      <c r="E10" s="158">
        <v>5000000</v>
      </c>
      <c r="F10" s="158">
        <f t="shared" si="0"/>
        <v>60000000</v>
      </c>
      <c r="G10" s="158">
        <v>5000000</v>
      </c>
      <c r="H10" s="158">
        <f t="shared" ref="H10" si="10">G10*12</f>
        <v>60000000</v>
      </c>
      <c r="I10" s="158">
        <v>5000000</v>
      </c>
      <c r="J10" s="158">
        <f t="shared" ref="J10" si="11">I10*12</f>
        <v>60000000</v>
      </c>
      <c r="K10" s="158">
        <v>5000000</v>
      </c>
      <c r="L10" s="163">
        <f t="shared" ref="L10" si="12">K10*12</f>
        <v>60000000</v>
      </c>
    </row>
    <row r="11" spans="1:12" ht="15" customHeight="1" x14ac:dyDescent="0.15">
      <c r="A11" s="161">
        <v>7</v>
      </c>
      <c r="B11" s="139" t="s">
        <v>84</v>
      </c>
      <c r="C11" s="158">
        <v>30000000</v>
      </c>
      <c r="D11" s="158">
        <f t="shared" si="0"/>
        <v>360000000</v>
      </c>
      <c r="E11" s="158">
        <v>30000000</v>
      </c>
      <c r="F11" s="158">
        <f t="shared" si="0"/>
        <v>360000000</v>
      </c>
      <c r="G11" s="158">
        <v>30000000</v>
      </c>
      <c r="H11" s="158">
        <f t="shared" ref="H11" si="13">G11*12</f>
        <v>360000000</v>
      </c>
      <c r="I11" s="158">
        <v>30000000</v>
      </c>
      <c r="J11" s="158">
        <f t="shared" ref="J11:J12" si="14">I11*12</f>
        <v>360000000</v>
      </c>
      <c r="K11" s="158">
        <v>30000000</v>
      </c>
      <c r="L11" s="163">
        <f t="shared" ref="L11:L12" si="15">K11*12</f>
        <v>360000000</v>
      </c>
    </row>
    <row r="12" spans="1:12" s="173" customFormat="1" ht="15" customHeight="1" x14ac:dyDescent="0.15">
      <c r="A12" s="167">
        <v>8</v>
      </c>
      <c r="B12" s="168" t="s">
        <v>43</v>
      </c>
      <c r="C12" s="169"/>
      <c r="D12" s="169"/>
      <c r="E12" s="169"/>
      <c r="F12" s="169"/>
      <c r="G12" s="169"/>
      <c r="H12" s="169"/>
      <c r="I12" s="169">
        <v>5000000</v>
      </c>
      <c r="J12" s="169">
        <f t="shared" si="14"/>
        <v>60000000</v>
      </c>
      <c r="K12" s="169">
        <v>5000000</v>
      </c>
      <c r="L12" s="170">
        <f t="shared" si="15"/>
        <v>60000000</v>
      </c>
    </row>
    <row r="13" spans="1:12" s="173" customFormat="1" ht="15" customHeight="1" x14ac:dyDescent="0.2">
      <c r="A13" s="172"/>
      <c r="B13" s="174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ht="15" customHeight="1" thickBot="1" x14ac:dyDescent="0.25">
      <c r="A14" s="232" t="s">
        <v>71</v>
      </c>
      <c r="B14" s="232"/>
      <c r="C14" s="146"/>
      <c r="D14" s="166">
        <f>SUM(D5:D11)</f>
        <v>958260000</v>
      </c>
      <c r="E14" s="147"/>
      <c r="F14" s="166">
        <f>SUM(F5:F11)</f>
        <v>958260000</v>
      </c>
      <c r="G14" s="147"/>
      <c r="H14" s="166">
        <f>SUM(H5:H11)</f>
        <v>958260000</v>
      </c>
      <c r="I14" s="147"/>
      <c r="J14" s="166">
        <f>SUM(J5:J12)</f>
        <v>1018260000</v>
      </c>
      <c r="K14" s="147"/>
      <c r="L14" s="171">
        <f>SUM(L5:L12)</f>
        <v>1018260000</v>
      </c>
    </row>
    <row r="15" spans="1:12" ht="14" thickTop="1" x14ac:dyDescent="0.15"/>
  </sheetData>
  <mergeCells count="6">
    <mergeCell ref="E3:F3"/>
    <mergeCell ref="G3:H3"/>
    <mergeCell ref="I3:J3"/>
    <mergeCell ref="K3:L3"/>
    <mergeCell ref="A14:B14"/>
    <mergeCell ref="C3:D3"/>
  </mergeCells>
  <pageMargins left="0.78740157480314965" right="0.15748031496062992" top="0.39370078740157483" bottom="0.19685039370078741" header="0.51181102362204722" footer="0.51181102362204722"/>
  <pageSetup paperSize="258" scale="4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3894-8A08-4ADD-8E59-B24A455547D6}">
  <dimension ref="A1:L16"/>
  <sheetViews>
    <sheetView zoomScaleNormal="70" workbookViewId="0">
      <pane xSplit="2" topLeftCell="C1" activePane="topRight" state="frozen"/>
      <selection pane="topRight" activeCell="K10" sqref="K10"/>
    </sheetView>
  </sheetViews>
  <sheetFormatPr baseColWidth="10" defaultColWidth="7.6640625" defaultRowHeight="13" x14ac:dyDescent="0.15"/>
  <cols>
    <col min="1" max="1" width="5.6640625" style="133" customWidth="1"/>
    <col min="2" max="2" width="37.6640625" style="133" customWidth="1"/>
    <col min="3" max="3" width="16.33203125" style="133" bestFit="1" customWidth="1"/>
    <col min="4" max="4" width="15.33203125" style="133" bestFit="1" customWidth="1"/>
    <col min="5" max="5" width="16.33203125" style="133" bestFit="1" customWidth="1"/>
    <col min="6" max="6" width="15.33203125" style="133" bestFit="1" customWidth="1"/>
    <col min="7" max="9" width="7.6640625" style="133"/>
    <col min="10" max="10" width="17.5" style="133" bestFit="1" customWidth="1"/>
    <col min="11" max="11" width="8.6640625" style="133" bestFit="1" customWidth="1"/>
    <col min="12" max="12" width="14.33203125" style="133" bestFit="1" customWidth="1"/>
    <col min="13" max="16384" width="7.6640625" style="133"/>
  </cols>
  <sheetData>
    <row r="1" spans="1:12" ht="15" customHeight="1" x14ac:dyDescent="0.2">
      <c r="A1" s="148"/>
      <c r="B1" s="142"/>
      <c r="C1" s="143"/>
    </row>
    <row r="2" spans="1:12" ht="15" customHeight="1" x14ac:dyDescent="0.2">
      <c r="A2" s="149" t="s">
        <v>72</v>
      </c>
      <c r="B2" s="142"/>
      <c r="C2" s="143"/>
    </row>
    <row r="3" spans="1:12" ht="15" customHeight="1" thickBot="1" x14ac:dyDescent="0.25">
      <c r="A3" s="148" t="s">
        <v>68</v>
      </c>
      <c r="B3" s="142"/>
      <c r="C3" s="150"/>
      <c r="D3" s="151"/>
      <c r="E3" s="151"/>
      <c r="F3" s="151"/>
    </row>
    <row r="4" spans="1:12" ht="15" customHeight="1" thickTop="1" x14ac:dyDescent="0.2">
      <c r="A4" s="207" t="s">
        <v>88</v>
      </c>
      <c r="B4" s="188" t="s">
        <v>87</v>
      </c>
      <c r="C4" s="233"/>
      <c r="D4" s="234"/>
      <c r="E4" s="234"/>
      <c r="F4" s="235"/>
    </row>
    <row r="5" spans="1:12" ht="15" customHeight="1" x14ac:dyDescent="0.2">
      <c r="A5" s="208"/>
      <c r="B5" s="154"/>
      <c r="C5" s="190">
        <v>2023</v>
      </c>
      <c r="D5" s="179">
        <v>2024</v>
      </c>
      <c r="E5" s="179">
        <v>2025</v>
      </c>
      <c r="F5" s="182">
        <v>2026</v>
      </c>
      <c r="G5" s="152"/>
      <c r="H5" s="152"/>
      <c r="I5" s="152"/>
      <c r="J5" s="152"/>
      <c r="K5" s="153"/>
      <c r="L5" s="153"/>
    </row>
    <row r="6" spans="1:12" ht="15" customHeight="1" x14ac:dyDescent="0.2">
      <c r="A6" s="138">
        <v>1</v>
      </c>
      <c r="B6" s="189" t="s">
        <v>73</v>
      </c>
      <c r="C6" s="191">
        <f>32000000*12</f>
        <v>384000000</v>
      </c>
      <c r="D6" s="144">
        <v>384000000</v>
      </c>
      <c r="E6" s="144">
        <v>384000000</v>
      </c>
      <c r="F6" s="164">
        <v>384000000</v>
      </c>
    </row>
    <row r="7" spans="1:12" ht="15" customHeight="1" x14ac:dyDescent="0.2">
      <c r="A7" s="138"/>
      <c r="B7" s="140"/>
      <c r="C7" s="192"/>
      <c r="D7" s="140"/>
      <c r="E7" s="140"/>
      <c r="F7" s="159"/>
    </row>
    <row r="8" spans="1:12" ht="15" customHeight="1" thickBot="1" x14ac:dyDescent="0.25">
      <c r="A8" s="236" t="s">
        <v>71</v>
      </c>
      <c r="B8" s="237"/>
      <c r="C8" s="193">
        <f>SUM(C6:C7)</f>
        <v>384000000</v>
      </c>
      <c r="D8" s="147">
        <v>384000000</v>
      </c>
      <c r="E8" s="147">
        <v>384000000</v>
      </c>
      <c r="F8" s="165">
        <v>384000000</v>
      </c>
    </row>
    <row r="9" spans="1:12" ht="15" customHeight="1" thickTop="1" x14ac:dyDescent="0.2">
      <c r="A9" s="183"/>
      <c r="B9" s="183"/>
      <c r="C9" s="184"/>
      <c r="D9" s="185"/>
      <c r="E9" s="185"/>
      <c r="F9" s="185"/>
    </row>
    <row r="10" spans="1:12" ht="15" customHeight="1" x14ac:dyDescent="0.2">
      <c r="A10" s="186" t="s">
        <v>74</v>
      </c>
      <c r="B10" s="142"/>
      <c r="C10" s="143"/>
    </row>
    <row r="11" spans="1:12" ht="15" customHeight="1" thickBot="1" x14ac:dyDescent="0.25">
      <c r="A11" s="187" t="s">
        <v>75</v>
      </c>
      <c r="B11" s="187"/>
      <c r="C11" s="150"/>
      <c r="D11" s="151"/>
      <c r="E11" s="151"/>
      <c r="F11" s="151"/>
    </row>
    <row r="12" spans="1:12" ht="15" customHeight="1" thickTop="1" x14ac:dyDescent="0.2">
      <c r="A12" s="206" t="s">
        <v>88</v>
      </c>
      <c r="B12" s="196" t="s">
        <v>87</v>
      </c>
      <c r="C12" s="195">
        <v>2023</v>
      </c>
      <c r="D12" s="180">
        <v>2024</v>
      </c>
      <c r="E12" s="180">
        <v>2025</v>
      </c>
      <c r="F12" s="181">
        <v>2026</v>
      </c>
    </row>
    <row r="13" spans="1:12" s="157" customFormat="1" ht="15" customHeight="1" x14ac:dyDescent="0.15">
      <c r="A13" s="155">
        <v>1</v>
      </c>
      <c r="B13" s="156" t="s">
        <v>76</v>
      </c>
      <c r="C13" s="197">
        <f>2500000*12</f>
        <v>30000000</v>
      </c>
      <c r="D13" s="202">
        <f t="shared" ref="D13:F13" si="0">2500000*12</f>
        <v>30000000</v>
      </c>
      <c r="E13" s="198">
        <f t="shared" si="0"/>
        <v>30000000</v>
      </c>
      <c r="F13" s="199">
        <f t="shared" si="0"/>
        <v>30000000</v>
      </c>
    </row>
    <row r="14" spans="1:12" ht="15" customHeight="1" x14ac:dyDescent="0.2">
      <c r="A14" s="138">
        <v>2</v>
      </c>
      <c r="B14" s="194" t="s">
        <v>77</v>
      </c>
      <c r="C14" s="200">
        <f>10%*C13</f>
        <v>3000000</v>
      </c>
      <c r="D14" s="203">
        <f t="shared" ref="D14:F14" si="1">10%*D13</f>
        <v>3000000</v>
      </c>
      <c r="E14" s="145">
        <f t="shared" si="1"/>
        <v>3000000</v>
      </c>
      <c r="F14" s="201">
        <f t="shared" si="1"/>
        <v>3000000</v>
      </c>
    </row>
    <row r="15" spans="1:12" ht="15" customHeight="1" thickBot="1" x14ac:dyDescent="0.25">
      <c r="A15" s="236" t="s">
        <v>71</v>
      </c>
      <c r="B15" s="236"/>
      <c r="C15" s="193">
        <f>SUM(C13:C14)</f>
        <v>33000000</v>
      </c>
      <c r="D15" s="204">
        <v>33000000</v>
      </c>
      <c r="E15" s="204">
        <v>33000000</v>
      </c>
      <c r="F15" s="205">
        <v>33000000</v>
      </c>
    </row>
    <row r="16" spans="1:12" ht="15" customHeight="1" thickTop="1" x14ac:dyDescent="0.15"/>
  </sheetData>
  <mergeCells count="3">
    <mergeCell ref="C4:F4"/>
    <mergeCell ref="A15:B15"/>
    <mergeCell ref="A8:B8"/>
  </mergeCells>
  <pageMargins left="0.78740157480314965" right="0.15748031496062992" top="0.39370078740157483" bottom="0.19685039370078741" header="0.51181102362204722" footer="0.51181102362204722"/>
  <pageSetup paperSize="258"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DC</vt:lpstr>
      <vt:lpstr>Proyeksi Rev Share</vt:lpstr>
      <vt:lpstr>Sewa Shaft</vt:lpstr>
      <vt:lpstr>Ip PABX</vt:lpstr>
      <vt:lpstr>'Ip PABX'!Print_Area</vt:lpstr>
      <vt:lpstr>'Sewa Shaft'!Print_Area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usser</dc:creator>
  <cp:lastModifiedBy>Microsoft Office User</cp:lastModifiedBy>
  <dcterms:created xsi:type="dcterms:W3CDTF">2022-07-21T08:05:27Z</dcterms:created>
  <dcterms:modified xsi:type="dcterms:W3CDTF">2022-09-25T05:00:39Z</dcterms:modified>
</cp:coreProperties>
</file>