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<sst xmlns="http://schemas.openxmlformats.org/spreadsheetml/2006/main" count="278" uniqueCount="241">
  <si>
    <t>Organization/Protocol</t>
  </si>
  <si>
    <t xml:space="preserve">Position </t>
  </si>
  <si>
    <t>Salary Range</t>
  </si>
  <si>
    <t>Note</t>
  </si>
  <si>
    <t>Chainlink</t>
  </si>
  <si>
    <t>Senior BC dev salary range</t>
  </si>
  <si>
    <t>$150K/year</t>
  </si>
  <si>
    <t>offer</t>
  </si>
  <si>
    <t xml:space="preserve">Memes might die but let's support our devs guys! </t>
  </si>
  <si>
    <t>YAM</t>
  </si>
  <si>
    <t>Fullstak /lead dev</t>
  </si>
  <si>
    <t>$ 11.6 k /month + 2500 Yam</t>
  </si>
  <si>
    <t>YAM are vested for 1 year</t>
  </si>
  <si>
    <t>Fullstak /Engineering lead</t>
  </si>
  <si>
    <t>$10k / month + 2000 Yam</t>
  </si>
  <si>
    <t>FULL TIME</t>
  </si>
  <si>
    <t>Smart contract Dev</t>
  </si>
  <si>
    <t>$8.75 k /month + 2000 Yam</t>
  </si>
  <si>
    <t>Project lead</t>
  </si>
  <si>
    <t>$6k /month + 2500 Yam</t>
  </si>
  <si>
    <t>Operations</t>
  </si>
  <si>
    <t xml:space="preserve">Brand and Marketing </t>
  </si>
  <si>
    <t>Marketing</t>
  </si>
  <si>
    <t>1250 YAM</t>
  </si>
  <si>
    <t>Brand/ Advertising</t>
  </si>
  <si>
    <t>Contributing Strategist</t>
  </si>
  <si>
    <t xml:space="preserve">Translator / Moderator </t>
  </si>
  <si>
    <t>1000 YAM</t>
  </si>
  <si>
    <t xml:space="preserve">Moderator </t>
  </si>
  <si>
    <t>850 YAM</t>
  </si>
  <si>
    <t>Treasury</t>
  </si>
  <si>
    <t>Mix of yUSD, DPI, INDEX, UMA, ETH (mostly 1st two)</t>
  </si>
  <si>
    <t>Team Reserve</t>
  </si>
  <si>
    <t>Vested YAM for contributors (1,744,109 YAM)</t>
  </si>
  <si>
    <t xml:space="preserve">Pickle </t>
  </si>
  <si>
    <t>COO/Product Lead</t>
  </si>
  <si>
    <t>$105k/year</t>
  </si>
  <si>
    <t>indexcoop</t>
  </si>
  <si>
    <t>Growth Working Group Leaders</t>
  </si>
  <si>
    <t>4k / month</t>
  </si>
  <si>
    <t>Investment Committee</t>
  </si>
  <si>
    <t xml:space="preserve">1.2k / month </t>
  </si>
  <si>
    <t>ongoing vote</t>
  </si>
  <si>
    <t>Product Manger</t>
  </si>
  <si>
    <t>5k / Month</t>
  </si>
  <si>
    <t>Org/Strategy</t>
  </si>
  <si>
    <t>Biz Dev</t>
  </si>
  <si>
    <t>Strategy</t>
  </si>
  <si>
    <t>4k / Month</t>
  </si>
  <si>
    <t>Dev</t>
  </si>
  <si>
    <t>3k / Month</t>
  </si>
  <si>
    <t>Strategy/BD</t>
  </si>
  <si>
    <t>Community</t>
  </si>
  <si>
    <t>2.5 / Month</t>
  </si>
  <si>
    <t>There are many other smaller rewards from $1.5k - $50</t>
  </si>
  <si>
    <t>Total Spend</t>
  </si>
  <si>
    <t>40k / Month</t>
  </si>
  <si>
    <t>https://docs.google.com/spreadsheets/d/1oJ3SS9JOsA92SchvYy7ZMBXTbz0362unAhPBca3Rbhg/edit#gid=442028746</t>
  </si>
  <si>
    <t>powerpool</t>
  </si>
  <si>
    <t xml:space="preserve">translator </t>
  </si>
  <si>
    <t xml:space="preserve">0.025 to 0.05CVP/ words </t>
  </si>
  <si>
    <t>so between $0.05 - 0.1/ words</t>
  </si>
  <si>
    <t>PieDAO</t>
  </si>
  <si>
    <t>community Grant</t>
  </si>
  <si>
    <t>5k/month</t>
  </si>
  <si>
    <t xml:space="preserve">total budget </t>
  </si>
  <si>
    <t xml:space="preserve">dev grants </t>
  </si>
  <si>
    <t xml:space="preserve">10k/month </t>
  </si>
  <si>
    <t xml:space="preserve">Community manager </t>
  </si>
  <si>
    <t>3k/month</t>
  </si>
  <si>
    <t>Support Q&amp;A</t>
  </si>
  <si>
    <t xml:space="preserve">4k/month </t>
  </si>
  <si>
    <t xml:space="preserve">Marketing </t>
  </si>
  <si>
    <t>15k/ month</t>
  </si>
  <si>
    <t xml:space="preserve">Sushi </t>
  </si>
  <si>
    <t>smart contracts developer.</t>
  </si>
  <si>
    <t xml:space="preserve">60 - 100k USDC+ 250 -200K SUSHI /year </t>
  </si>
  <si>
    <t xml:space="preserve">not sure it was approved </t>
  </si>
  <si>
    <t>ty maki, the true champ</t>
  </si>
  <si>
    <t>Senior Dev</t>
  </si>
  <si>
    <t>120K USDC fixed salary + vested sushi</t>
  </si>
  <si>
    <t>package not exceed 300K USD (*excluding signing bonus)</t>
  </si>
  <si>
    <t>Junior Dev</t>
  </si>
  <si>
    <t>80K USDC fixed salary + vested sushi</t>
  </si>
  <si>
    <t>package not exceed 200K USD (*excluding signing bonus)</t>
  </si>
  <si>
    <t>Senior Ops/Business Dev</t>
  </si>
  <si>
    <t>Junior Ops/Business Dev</t>
  </si>
  <si>
    <t>Senior Designer/Comms</t>
  </si>
  <si>
    <t>100K USDC fixed salary + vested sushi</t>
  </si>
  <si>
    <t>package not exceed 250K USD (*excluding signing bonus)</t>
  </si>
  <si>
    <t>Junior Designer/Comms</t>
  </si>
  <si>
    <t>60K USDC fixed salary + vested sushi</t>
  </si>
  <si>
    <t>package not exceed 150K USD (*excluding signing bonus)</t>
  </si>
  <si>
    <t>Community Manager</t>
  </si>
  <si>
    <t>package not exceed 120K USD (*excluding signing bonus)</t>
  </si>
  <si>
    <t>*Each new hire (part- and full-time) is entitled to a signing bonus equivalent to 15% of their total compensation, payable in Sushi</t>
  </si>
  <si>
    <t>Sushi Hire doc in active development</t>
  </si>
  <si>
    <t>https://docs.google.com/document/d/1YBHmmxG4Rrhm-IQTNwk5gCEKxV8HGuXP-SKlcFpGZWg/edit?pli=1</t>
  </si>
  <si>
    <t>hiring guidelines</t>
  </si>
  <si>
    <t>https://forum.sushiswapclassic.org/t/sushi-hiring-guidelines-v2/1866</t>
  </si>
  <si>
    <t xml:space="preserve">A lot of infos on this thread </t>
  </si>
  <si>
    <t>https://forum.sushiswapclassic.org/t/proposal-omakase-team/110</t>
  </si>
  <si>
    <t>$15 per BADGER, $35k per DIGG, starting with 4,000 DIGG</t>
  </si>
  <si>
    <t>Badger</t>
  </si>
  <si>
    <t>Developers</t>
  </si>
  <si>
    <t>15% of total supply allocated to developers (3,150,000)</t>
  </si>
  <si>
    <t>Discord tokenomics pinned message</t>
  </si>
  <si>
    <t>Early Contributors</t>
  </si>
  <si>
    <t>5% of badger total supply</t>
  </si>
  <si>
    <t>10% of digg supply</t>
  </si>
  <si>
    <t>https://forum.badger.finance/t/bip-5-developer-mining-program-launch-and-emissions/458</t>
  </si>
  <si>
    <t>Strategists</t>
  </si>
  <si>
    <t>50% of the performance fees (20%)</t>
  </si>
  <si>
    <t>Founding team</t>
  </si>
  <si>
    <t>5% of Digg</t>
  </si>
  <si>
    <t>https://forum.badger.finance/t/bip-8-confirm-digg-distribution/623/65</t>
  </si>
  <si>
    <t>10% of BADGER (2.1 million)</t>
  </si>
  <si>
    <t>35% of Badger (8.4 million)</t>
  </si>
  <si>
    <t>40% of Digg</t>
  </si>
  <si>
    <t>Marketing and Content</t>
  </si>
  <si>
    <t>300 - 500 $badger = $3000 - $5000</t>
  </si>
  <si>
    <t>$badger = 10$</t>
  </si>
  <si>
    <t>Graphic Design and Video Creation/Editing</t>
  </si>
  <si>
    <t>400 $badger around $4000</t>
  </si>
  <si>
    <t>Badger support</t>
  </si>
  <si>
    <t>200 $badger around $2000</t>
  </si>
  <si>
    <t>Product/Project Management</t>
  </si>
  <si>
    <t>800 $badger around $8000</t>
  </si>
  <si>
    <t>Front End Development</t>
  </si>
  <si>
    <t>1000 $badger around $10 000</t>
  </si>
  <si>
    <t>Backend/Smart Contract Development</t>
  </si>
  <si>
    <t>750- 1200 $badger = $7500 - $12 000</t>
  </si>
  <si>
    <t>300- 1000 $badger = $3000 - $10 000</t>
  </si>
  <si>
    <r>
      <rPr/>
      <t xml:space="preserve">detail here: </t>
    </r>
    <r>
      <rPr>
        <color rgb="FF1155CC"/>
        <u/>
      </rPr>
      <t>https://forum.badger.finance/t/bip-25-grants-month-2/1965</t>
    </r>
  </si>
  <si>
    <t>Cover Protocol</t>
  </si>
  <si>
    <t>Core dev (x3)</t>
  </si>
  <si>
    <t>2700 COVER (currently ~1.1 million USD pp @ $432/token)</t>
  </si>
  <si>
    <t>Vested for 12 months</t>
  </si>
  <si>
    <t>Tech. advisor</t>
  </si>
  <si>
    <t>1620 COVER</t>
  </si>
  <si>
    <t>Community Manager/Ops</t>
  </si>
  <si>
    <t>720 COVER</t>
  </si>
  <si>
    <t>Industry Advisor</t>
  </si>
  <si>
    <t>360 COVER</t>
  </si>
  <si>
    <t>Aave</t>
  </si>
  <si>
    <t>300,000,000 LEND</t>
  </si>
  <si>
    <t>Development fund for team (30% of ICO allotment), vested 2 yrs</t>
  </si>
  <si>
    <t>~$1.9 per LEND ($190 per AAVE)</t>
  </si>
  <si>
    <t>3,000,000 AAVE</t>
  </si>
  <si>
    <t>Ecosystem reserve (printed on migration)</t>
  </si>
  <si>
    <t>Uniswap (UNI)</t>
  </si>
  <si>
    <t>212,660,000 UNI</t>
  </si>
  <si>
    <t>For current and future team, $2.13 billion at $10/UNI (~21.5%)</t>
  </si>
  <si>
    <t>with 15 people roughly 143 million USD per person</t>
  </si>
  <si>
    <t>$500 million, vesting up to $4 billion</t>
  </si>
  <si>
    <t>Uniswap community governance treasury</t>
  </si>
  <si>
    <t>2% perpetual inflation after 4 years</t>
  </si>
  <si>
    <t>Compound</t>
  </si>
  <si>
    <t>2,396,307 COMP</t>
  </si>
  <si>
    <t>Shareholders of Compound Labs, Inc (24%)</t>
  </si>
  <si>
    <t>Key</t>
  </si>
  <si>
    <t>Current COMP price ~$215</t>
  </si>
  <si>
    <t>2,226,037 COMP</t>
  </si>
  <si>
    <t>Compound founders &amp; team, subject to 4-year vesting (22.25%)</t>
  </si>
  <si>
    <t>Team allocation</t>
  </si>
  <si>
    <t>372,707 COMP</t>
  </si>
  <si>
    <t>future team members 3.72%</t>
  </si>
  <si>
    <t>Development/operations allocation</t>
  </si>
  <si>
    <t>~5 million COMP</t>
  </si>
  <si>
    <t>protocol usage</t>
  </si>
  <si>
    <t>Curve</t>
  </si>
  <si>
    <t>909,000,000 CRV</t>
  </si>
  <si>
    <t>Shareholders (team and investors) with 2-4 years vesting (30%)</t>
  </si>
  <si>
    <t>Current CRV price ~$1.50</t>
  </si>
  <si>
    <t>90,900,000 CRV</t>
  </si>
  <si>
    <t>Employees with 2 years vesting (3%)</t>
  </si>
  <si>
    <t>Balancer</t>
  </si>
  <si>
    <t>22,500,000 BAL</t>
  </si>
  <si>
    <t>Current team</t>
  </si>
  <si>
    <t>Current BAL price @ $21</t>
  </si>
  <si>
    <t>2500000 BAL</t>
  </si>
  <si>
    <t>Future team</t>
  </si>
  <si>
    <t>5M BAL</t>
  </si>
  <si>
    <t>Ecosystem Fund</t>
  </si>
  <si>
    <t>Partner Fund</t>
  </si>
  <si>
    <t>165k BAL/week</t>
  </si>
  <si>
    <t>LP emissions, up to 65M bal total</t>
  </si>
  <si>
    <t>1inch</t>
  </si>
  <si>
    <t>450,000,000 1INCH</t>
  </si>
  <si>
    <t>Community incentives (4-year vesting</t>
  </si>
  <si>
    <t>Current 1INCH price @ $2</t>
  </si>
  <si>
    <t>217,500,000 1INCH</t>
  </si>
  <si>
    <t>Protocol growth and development fund (4-year vesting) (14.5%)</t>
  </si>
  <si>
    <t>337,500,000 1INCH</t>
  </si>
  <si>
    <t>Core Team (vested 4 years) (22.5%)</t>
  </si>
  <si>
    <t>495,000,000 1INCH</t>
  </si>
  <si>
    <t>Backers (2.5-4 years vesting)</t>
  </si>
  <si>
    <t>Annualized $, 3 weeks so far</t>
  </si>
  <si>
    <t>1inch protocol fees</t>
  </si>
  <si>
    <t>44% gov rewards</t>
  </si>
  <si>
    <t>829,530.064 1INCH gov rewards in 3 weeks</t>
  </si>
  <si>
    <t>28% operations</t>
  </si>
  <si>
    <t>~525,000 1INCH to operations</t>
  </si>
  <si>
    <t>28% referrals</t>
  </si>
  <si>
    <t>~525,000 1INCH to referrals</t>
  </si>
  <si>
    <t>&lt; 1inch team gets majority of this as well, 1inch.exchange UI pays ref fees to team</t>
  </si>
  <si>
    <t>Celsius</t>
  </si>
  <si>
    <t xml:space="preserve">133,000,000 CEL </t>
  </si>
  <si>
    <t>Team 19%, 25m CEL released at $1.50, 25m distributed over $5, $10, $15 (50m total for price targets)</t>
  </si>
  <si>
    <t>Current CEL price @ $5</t>
  </si>
  <si>
    <t>350,000,000 CEL</t>
  </si>
  <si>
    <t>ICO token sale (50%)</t>
  </si>
  <si>
    <t>Harvest</t>
  </si>
  <si>
    <t>69,042 FARM</t>
  </si>
  <si>
    <t>Operational treasury (10%)</t>
  </si>
  <si>
    <t>Current FARM price $110</t>
  </si>
  <si>
    <t>138,084 FARM</t>
  </si>
  <si>
    <t>Reward to team for building Harvest (20%)</t>
  </si>
  <si>
    <t>483,294 FARM</t>
  </si>
  <si>
    <t>LP emissions (70%)</t>
  </si>
  <si>
    <t>Synthetix (Havven)</t>
  </si>
  <si>
    <t>60,000,000 SNX</t>
  </si>
  <si>
    <t>60% - Token Sale</t>
  </si>
  <si>
    <t>Current SNX price $15</t>
  </si>
  <si>
    <t>20,000,000 SNX</t>
  </si>
  <si>
    <t>20% - Team &amp; Advisors</t>
  </si>
  <si>
    <t>Also worth noting, SNX had heavy inflation past ~2 years, team tokens vested over first 2 years, so would've likely received some inflation rewards as well</t>
  </si>
  <si>
    <t>12,000,000 SNX</t>
  </si>
  <si>
    <t>12% - Foundation</t>
  </si>
  <si>
    <t>5,000,000 SNX</t>
  </si>
  <si>
    <t>5% - Partnership Incentives</t>
  </si>
  <si>
    <t>3,000,000 SNX</t>
  </si>
  <si>
    <t>3% - Bounties &amp; Marketing Incentives</t>
  </si>
  <si>
    <t>CREAM</t>
  </si>
  <si>
    <t>225,000 CREAM</t>
  </si>
  <si>
    <t>7.7%, Seed</t>
  </si>
  <si>
    <t>675,000 CREAM</t>
  </si>
  <si>
    <t>23.1%, team and advisors</t>
  </si>
  <si>
    <t>7.7%, Compound</t>
  </si>
  <si>
    <t>1,800,000 CREAM</t>
  </si>
  <si>
    <t>61.%, Treasury/Community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</si>
</sst>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  <u/>
      <color rgb="FF222222"/>
      <name val="Helvetica"/>
    </font>
    <font>
      <sz val="11.0"/>
      <color rgb="FF222222"/>
      <name val="Helvetica"/>
    </font>
    <font>
      <b/>
      <u/>
      <color rgb="FF222222"/>
    </font>
    <font>
      <color rgb="FF2892FF"/>
      <name val="Arial"/>
    </font>
    <font>
      <u/>
      <color rgb="FF0000FF"/>
    </font>
    <font>
      <strike/>
      <sz val="11.0"/>
      <color rgb="FF874342"/>
      <name val="Helvetica"/>
    </font>
    <font>
      <strike/>
      <color theme="1"/>
      <name val="Arial"/>
    </font>
    <font>
      <sz val="11.0"/>
      <color rgb="FF000000"/>
      <name val="Arial"/>
    </font>
    <font>
      <u/>
      <color rgb="FF1155CC"/>
    </font>
    <font>
      <strike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sz val="11.0"/>
      <color rgb="FF000000"/>
      <name val="Ubuntu"/>
    </font>
    <font>
      <u/>
      <color rgb="FF0000FF"/>
    </font>
    <font>
      <sz val="12.0"/>
      <color rgb="FF191919"/>
      <name val="Arial"/>
    </font>
    <font>
      <sz val="12.0"/>
      <color rgb="FF191919"/>
      <name val="Poppins"/>
    </font>
    <font>
      <color rgb="FF000000"/>
      <name val="Roboto"/>
    </font>
    <font>
      <sz val="11.0"/>
      <color rgb="FF02223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8EE"/>
        <bgColor rgb="FFFFF8EE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3" fontId="4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5" fontId="3" numFmtId="164" xfId="0" applyAlignment="1" applyFont="1" applyNumberFormat="1">
      <alignment readingOrder="0"/>
    </xf>
    <xf borderId="0" fillId="6" fontId="3" numFmtId="0" xfId="0" applyAlignment="1" applyFill="1" applyFont="1">
      <alignment readingOrder="0"/>
    </xf>
    <xf borderId="0" fillId="6" fontId="3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7" fontId="10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3" fontId="12" numFmtId="164" xfId="0" applyAlignment="1" applyFont="1" applyNumberFormat="1">
      <alignment horizontal="left" readingOrder="0"/>
    </xf>
    <xf borderId="0" fillId="0" fontId="12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164" xfId="0" applyFont="1" applyNumberFormat="1"/>
    <xf borderId="0" fillId="6" fontId="4" numFmtId="0" xfId="0" applyAlignment="1" applyFont="1">
      <alignment readingOrder="0"/>
    </xf>
    <xf borderId="0" fillId="0" fontId="15" numFmtId="164" xfId="0" applyAlignment="1" applyFont="1" applyNumberFormat="1">
      <alignment readingOrder="0"/>
    </xf>
    <xf borderId="0" fillId="0" fontId="16" numFmtId="164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164" xfId="0" applyFont="1" applyNumberFormat="1"/>
    <xf borderId="0" fillId="0" fontId="17" numFmtId="164" xfId="0" applyAlignment="1" applyFont="1" applyNumberFormat="1">
      <alignment readingOrder="0"/>
    </xf>
    <xf borderId="0" fillId="8" fontId="18" numFmtId="0" xfId="0" applyAlignment="1" applyFill="1" applyFont="1">
      <alignment readingOrder="0"/>
    </xf>
    <xf borderId="0" fillId="0" fontId="19" numFmtId="164" xfId="0" applyAlignment="1" applyFont="1" applyNumberFormat="1">
      <alignment readingOrder="0"/>
    </xf>
    <xf borderId="0" fillId="6" fontId="2" numFmtId="164" xfId="0" applyAlignment="1" applyFont="1" applyNumberFormat="1">
      <alignment horizontal="right"/>
    </xf>
    <xf borderId="0" fillId="6" fontId="2" numFmtId="164" xfId="0" applyAlignment="1" applyFont="1" applyNumberFormat="1">
      <alignment readingOrder="0"/>
    </xf>
    <xf borderId="0" fillId="5" fontId="2" numFmtId="164" xfId="0" applyAlignment="1" applyFont="1" applyNumberFormat="1">
      <alignment readingOrder="0"/>
    </xf>
    <xf borderId="0" fillId="0" fontId="20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6" fontId="20" numFmtId="0" xfId="0" applyAlignment="1" applyFont="1">
      <alignment horizontal="left" readingOrder="0"/>
    </xf>
    <xf borderId="0" fillId="6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0" fontId="21" numFmtId="0" xfId="0" applyAlignment="1" applyFont="1">
      <alignment horizontal="left" readingOrder="0"/>
    </xf>
    <xf borderId="0" fillId="6" fontId="22" numFmtId="0" xfId="0" applyAlignment="1" applyFont="1">
      <alignment readingOrder="0"/>
    </xf>
    <xf borderId="0" fillId="6" fontId="2" numFmtId="3" xfId="0" applyAlignment="1" applyFont="1" applyNumberFormat="1">
      <alignment readingOrder="0"/>
    </xf>
    <xf borderId="0" fillId="5" fontId="2" numFmtId="3" xfId="0" applyAlignment="1" applyFont="1" applyNumberFormat="1">
      <alignment readingOrder="0"/>
    </xf>
    <xf borderId="0" fillId="6" fontId="2" numFmtId="0" xfId="0" applyAlignment="1" applyFont="1">
      <alignment readingOrder="0" shrinkToFit="0" wrapText="1"/>
    </xf>
    <xf borderId="0" fillId="3" fontId="23" numFmtId="0" xfId="0" applyAlignment="1" applyFont="1">
      <alignment horizontal="left" readingOrder="0"/>
    </xf>
    <xf borderId="0" fillId="6" fontId="23" numFmtId="0" xfId="0" applyAlignment="1" applyFont="1">
      <alignment horizontal="left" readingOrder="0"/>
    </xf>
    <xf borderId="0" fillId="5" fontId="2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orum.badger.finance/t/bip-8-confirm-digg-distribution/623/65" TargetMode="External"/><Relationship Id="rId10" Type="http://schemas.openxmlformats.org/officeDocument/2006/relationships/hyperlink" Target="https://forum.badger.finance/t/bip-8-confirm-digg-distribution/623/65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forum.badger.finance/t/bip-25-grants-month-2/1965" TargetMode="External"/><Relationship Id="rId1" Type="http://schemas.openxmlformats.org/officeDocument/2006/relationships/hyperlink" Target="https://forum.pickle.finance/t/pip-22-budget-for-coo-product-lead/842" TargetMode="External"/><Relationship Id="rId2" Type="http://schemas.openxmlformats.org/officeDocument/2006/relationships/hyperlink" Target="https://gov.indexcoop.com/t/nominations-for-growth-working-group-leaders/620" TargetMode="External"/><Relationship Id="rId3" Type="http://schemas.openxmlformats.org/officeDocument/2006/relationships/hyperlink" Target="https://gov.indexcoop.com/t/proposal-to-create-an-investment-committee/656" TargetMode="External"/><Relationship Id="rId4" Type="http://schemas.openxmlformats.org/officeDocument/2006/relationships/hyperlink" Target="https://docs.google.com/spreadsheets/d/1oJ3SS9JOsA92SchvYy7ZMBXTbz0362unAhPBca3Rbhg/edit" TargetMode="External"/><Relationship Id="rId9" Type="http://schemas.openxmlformats.org/officeDocument/2006/relationships/hyperlink" Target="https://forum.badger.finance/t/bip-5-developer-mining-program-launch-and-emissions/458" TargetMode="External"/><Relationship Id="rId5" Type="http://schemas.openxmlformats.org/officeDocument/2006/relationships/hyperlink" Target="https://docs.google.com/document/d/1YBHmmxG4Rrhm-IQTNwk5gCEKxV8HGuXP-SKlcFpGZWg/edit?pli=1" TargetMode="External"/><Relationship Id="rId6" Type="http://schemas.openxmlformats.org/officeDocument/2006/relationships/hyperlink" Target="https://forum.sushiswapclassic.org/t/sushi-hiring-guidelines-v2/1866" TargetMode="External"/><Relationship Id="rId7" Type="http://schemas.openxmlformats.org/officeDocument/2006/relationships/hyperlink" Target="https://forum.sushiswapclassic.org/t/proposal-omakase-team/110" TargetMode="External"/><Relationship Id="rId8" Type="http://schemas.openxmlformats.org/officeDocument/2006/relationships/hyperlink" Target="https://forum.badger.finance/t/bip-5-developer-mining-program-launch-and-emissions/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43"/>
    <col customWidth="1" min="2" max="2" width="33.0"/>
    <col customWidth="1" min="3" max="3" width="55.86"/>
    <col customWidth="1" min="4" max="4" width="35.0"/>
    <col customWidth="1" min="5" max="5" width="24.43"/>
    <col customWidth="1" min="6" max="6" width="25.86"/>
    <col customWidth="1" min="7" max="7" width="3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F2" s="4"/>
      <c r="G2" s="4"/>
    </row>
    <row r="3">
      <c r="A3" s="3"/>
      <c r="B3" s="5"/>
      <c r="C3" s="5"/>
      <c r="D3" s="6"/>
      <c r="E3" s="4"/>
      <c r="F3" s="4"/>
      <c r="G3" s="4"/>
    </row>
    <row r="4">
      <c r="A4" s="3"/>
      <c r="B4" s="5"/>
      <c r="C4" s="5"/>
      <c r="D4" s="6"/>
      <c r="E4" s="4"/>
      <c r="F4" s="4"/>
      <c r="G4" s="4"/>
    </row>
    <row r="5">
      <c r="A5" s="3"/>
      <c r="B5" s="5"/>
      <c r="C5" s="7" t="s">
        <v>8</v>
      </c>
      <c r="D5" s="6"/>
      <c r="E5" s="4"/>
      <c r="F5" s="4"/>
      <c r="G5" s="4"/>
    </row>
    <row r="6">
      <c r="A6" s="3"/>
      <c r="B6" s="5"/>
      <c r="C6" s="5"/>
      <c r="D6" s="6"/>
    </row>
    <row r="7">
      <c r="A7" s="3"/>
      <c r="B7" s="5"/>
      <c r="C7" s="5"/>
      <c r="D7" s="6"/>
    </row>
    <row r="8">
      <c r="A8" s="3" t="s">
        <v>9</v>
      </c>
      <c r="B8" s="8" t="s">
        <v>10</v>
      </c>
      <c r="C8" s="5" t="s">
        <v>11</v>
      </c>
      <c r="D8" s="6" t="s">
        <v>12</v>
      </c>
    </row>
    <row r="9">
      <c r="B9" s="8" t="s">
        <v>13</v>
      </c>
      <c r="C9" s="5" t="s">
        <v>14</v>
      </c>
      <c r="D9" s="6" t="s">
        <v>12</v>
      </c>
    </row>
    <row r="10">
      <c r="A10" s="8" t="s">
        <v>15</v>
      </c>
      <c r="B10" s="8" t="s">
        <v>16</v>
      </c>
      <c r="C10" s="5" t="s">
        <v>17</v>
      </c>
      <c r="D10" s="6" t="s">
        <v>12</v>
      </c>
    </row>
    <row r="11">
      <c r="B11" s="8" t="s">
        <v>18</v>
      </c>
      <c r="C11" s="5" t="s">
        <v>19</v>
      </c>
      <c r="D11" s="6" t="s">
        <v>12</v>
      </c>
    </row>
    <row r="12">
      <c r="B12" s="9" t="s">
        <v>20</v>
      </c>
      <c r="C12" s="5" t="s">
        <v>19</v>
      </c>
      <c r="D12" s="6" t="s">
        <v>12</v>
      </c>
    </row>
    <row r="13">
      <c r="B13" s="8" t="s">
        <v>21</v>
      </c>
      <c r="C13" s="5" t="s">
        <v>19</v>
      </c>
      <c r="D13" s="6" t="s">
        <v>12</v>
      </c>
    </row>
    <row r="14">
      <c r="B14" s="3" t="s">
        <v>22</v>
      </c>
      <c r="C14" s="10" t="s">
        <v>23</v>
      </c>
      <c r="D14" s="11"/>
    </row>
    <row r="15">
      <c r="A15" s="10"/>
      <c r="B15" s="3" t="s">
        <v>24</v>
      </c>
      <c r="C15" s="12" t="s">
        <v>23</v>
      </c>
      <c r="D15" s="11"/>
    </row>
    <row r="16">
      <c r="B16" s="3" t="s">
        <v>25</v>
      </c>
      <c r="C16" s="12" t="s">
        <v>23</v>
      </c>
      <c r="D16" s="11"/>
    </row>
    <row r="17">
      <c r="B17" s="3" t="s">
        <v>26</v>
      </c>
      <c r="C17" s="12" t="s">
        <v>27</v>
      </c>
      <c r="D17" s="11"/>
    </row>
    <row r="18">
      <c r="B18" s="3" t="s">
        <v>28</v>
      </c>
      <c r="C18" s="12" t="s">
        <v>29</v>
      </c>
      <c r="D18" s="11"/>
    </row>
    <row r="19">
      <c r="B19" s="13" t="s">
        <v>30</v>
      </c>
      <c r="C19" s="13" t="s">
        <v>31</v>
      </c>
      <c r="D19" s="14">
        <v>2400000.0</v>
      </c>
    </row>
    <row r="20">
      <c r="B20" s="15" t="s">
        <v>32</v>
      </c>
      <c r="C20" s="15" t="s">
        <v>33</v>
      </c>
      <c r="D20" s="16">
        <v>4412777.0</v>
      </c>
    </row>
    <row r="21">
      <c r="D21" s="11"/>
    </row>
    <row r="22">
      <c r="A22" s="3" t="s">
        <v>34</v>
      </c>
      <c r="B22" s="17" t="s">
        <v>35</v>
      </c>
      <c r="C22" s="18" t="s">
        <v>36</v>
      </c>
      <c r="D22" s="11"/>
    </row>
    <row r="23">
      <c r="D23" s="11"/>
    </row>
    <row r="24">
      <c r="D24" s="11"/>
    </row>
    <row r="25">
      <c r="A25" s="3" t="s">
        <v>37</v>
      </c>
      <c r="B25" s="19" t="s">
        <v>38</v>
      </c>
      <c r="C25" s="3" t="s">
        <v>39</v>
      </c>
      <c r="D25" s="11"/>
      <c r="E25" s="4"/>
    </row>
    <row r="26">
      <c r="B26" s="19" t="s">
        <v>40</v>
      </c>
      <c r="C26" s="3" t="s">
        <v>41</v>
      </c>
      <c r="D26" s="6" t="s">
        <v>42</v>
      </c>
    </row>
    <row r="27">
      <c r="B27" s="20" t="s">
        <v>43</v>
      </c>
      <c r="C27" s="3" t="s">
        <v>44</v>
      </c>
      <c r="D27" s="11"/>
      <c r="E27" s="21"/>
    </row>
    <row r="28">
      <c r="B28" s="20" t="s">
        <v>45</v>
      </c>
      <c r="C28" s="3" t="s">
        <v>44</v>
      </c>
      <c r="D28" s="11"/>
    </row>
    <row r="29">
      <c r="B29" s="3" t="s">
        <v>46</v>
      </c>
      <c r="C29" s="3" t="s">
        <v>44</v>
      </c>
      <c r="D29" s="11"/>
    </row>
    <row r="30">
      <c r="B30" s="20" t="s">
        <v>47</v>
      </c>
      <c r="C30" s="3" t="s">
        <v>48</v>
      </c>
      <c r="D30" s="11"/>
    </row>
    <row r="31">
      <c r="B31" s="3" t="s">
        <v>49</v>
      </c>
      <c r="C31" s="3" t="s">
        <v>50</v>
      </c>
      <c r="D31" s="11"/>
    </row>
    <row r="32">
      <c r="B32" s="22" t="s">
        <v>51</v>
      </c>
      <c r="C32" s="3" t="s">
        <v>50</v>
      </c>
      <c r="D32" s="11"/>
    </row>
    <row r="33">
      <c r="B33" s="20" t="s">
        <v>52</v>
      </c>
      <c r="C33" s="3" t="s">
        <v>53</v>
      </c>
      <c r="D33" s="11"/>
    </row>
    <row r="34">
      <c r="B34" s="3" t="s">
        <v>22</v>
      </c>
      <c r="C34" s="3" t="s">
        <v>53</v>
      </c>
      <c r="D34" s="11"/>
    </row>
    <row r="35">
      <c r="D35" s="11"/>
    </row>
    <row r="36">
      <c r="B36" s="3" t="s">
        <v>54</v>
      </c>
      <c r="D36" s="11"/>
    </row>
    <row r="37">
      <c r="D37" s="11"/>
    </row>
    <row r="38">
      <c r="B38" s="3" t="s">
        <v>55</v>
      </c>
      <c r="C38" s="3" t="s">
        <v>56</v>
      </c>
      <c r="D38" s="11"/>
    </row>
    <row r="39">
      <c r="D39" s="11"/>
    </row>
    <row r="40">
      <c r="B40" s="23" t="s">
        <v>57</v>
      </c>
      <c r="D40" s="11"/>
    </row>
    <row r="41">
      <c r="D41" s="11"/>
    </row>
    <row r="42">
      <c r="D42" s="11"/>
    </row>
    <row r="43">
      <c r="D43" s="11"/>
      <c r="L43" s="3"/>
    </row>
    <row r="44">
      <c r="A44" s="3" t="s">
        <v>58</v>
      </c>
      <c r="B44" s="3" t="s">
        <v>59</v>
      </c>
      <c r="C44" s="3" t="s">
        <v>60</v>
      </c>
      <c r="D44" s="24" t="s">
        <v>61</v>
      </c>
    </row>
    <row r="45">
      <c r="D45" s="11"/>
    </row>
    <row r="46">
      <c r="A46" s="3" t="s">
        <v>62</v>
      </c>
      <c r="B46" s="3" t="s">
        <v>63</v>
      </c>
      <c r="C46" s="3" t="s">
        <v>64</v>
      </c>
      <c r="D46" s="6" t="s">
        <v>65</v>
      </c>
    </row>
    <row r="47">
      <c r="B47" s="3" t="s">
        <v>66</v>
      </c>
      <c r="C47" s="3" t="s">
        <v>67</v>
      </c>
      <c r="D47" s="6" t="s">
        <v>65</v>
      </c>
    </row>
    <row r="48">
      <c r="B48" s="3" t="s">
        <v>68</v>
      </c>
      <c r="C48" s="3" t="s">
        <v>69</v>
      </c>
      <c r="D48" s="11"/>
    </row>
    <row r="49">
      <c r="B49" s="3" t="s">
        <v>70</v>
      </c>
      <c r="C49" s="3" t="s">
        <v>71</v>
      </c>
      <c r="D49" s="11"/>
    </row>
    <row r="50">
      <c r="B50" s="3" t="s">
        <v>72</v>
      </c>
      <c r="C50" s="3" t="s">
        <v>73</v>
      </c>
      <c r="D50" s="6" t="s">
        <v>65</v>
      </c>
    </row>
    <row r="51">
      <c r="D51" s="11"/>
    </row>
    <row r="52">
      <c r="D52" s="11"/>
    </row>
    <row r="53">
      <c r="A53" s="3" t="s">
        <v>74</v>
      </c>
      <c r="B53" s="25" t="s">
        <v>75</v>
      </c>
      <c r="C53" s="26" t="s">
        <v>76</v>
      </c>
      <c r="D53" s="6" t="s">
        <v>77</v>
      </c>
      <c r="I53" s="3" t="s">
        <v>78</v>
      </c>
    </row>
    <row r="54">
      <c r="B54" s="27" t="s">
        <v>79</v>
      </c>
      <c r="C54" s="28" t="s">
        <v>80</v>
      </c>
      <c r="D54" s="29" t="s">
        <v>81</v>
      </c>
    </row>
    <row r="55">
      <c r="B55" s="27" t="s">
        <v>82</v>
      </c>
      <c r="C55" s="28" t="s">
        <v>83</v>
      </c>
      <c r="D55" s="29" t="s">
        <v>84</v>
      </c>
    </row>
    <row r="56">
      <c r="B56" s="27" t="s">
        <v>85</v>
      </c>
      <c r="C56" s="28" t="s">
        <v>80</v>
      </c>
      <c r="D56" s="29" t="s">
        <v>81</v>
      </c>
    </row>
    <row r="57">
      <c r="B57" s="27" t="s">
        <v>86</v>
      </c>
      <c r="C57" s="28" t="s">
        <v>83</v>
      </c>
      <c r="D57" s="29" t="s">
        <v>84</v>
      </c>
    </row>
    <row r="58">
      <c r="B58" s="27" t="s">
        <v>87</v>
      </c>
      <c r="C58" s="28" t="s">
        <v>88</v>
      </c>
      <c r="D58" s="29" t="s">
        <v>89</v>
      </c>
    </row>
    <row r="59">
      <c r="B59" s="27" t="s">
        <v>90</v>
      </c>
      <c r="C59" s="28" t="s">
        <v>91</v>
      </c>
      <c r="D59" s="29" t="s">
        <v>92</v>
      </c>
    </row>
    <row r="60">
      <c r="B60" s="27" t="s">
        <v>93</v>
      </c>
      <c r="C60" s="28" t="s">
        <v>91</v>
      </c>
      <c r="D60" s="29" t="s">
        <v>94</v>
      </c>
    </row>
    <row r="61">
      <c r="B61" s="27"/>
      <c r="D61" s="30" t="s">
        <v>95</v>
      </c>
    </row>
    <row r="62">
      <c r="B62" s="31" t="s">
        <v>96</v>
      </c>
      <c r="C62" s="32" t="s">
        <v>97</v>
      </c>
      <c r="D62" s="11"/>
    </row>
    <row r="63">
      <c r="B63" s="31" t="s">
        <v>98</v>
      </c>
      <c r="C63" s="23" t="s">
        <v>99</v>
      </c>
      <c r="D63" s="11"/>
    </row>
    <row r="64">
      <c r="B64" s="26" t="s">
        <v>100</v>
      </c>
      <c r="C64" s="33" t="s">
        <v>101</v>
      </c>
      <c r="D64" s="11"/>
    </row>
    <row r="65">
      <c r="D65" s="11"/>
      <c r="I65" s="3" t="s">
        <v>102</v>
      </c>
    </row>
    <row r="66">
      <c r="A66" s="3" t="s">
        <v>103</v>
      </c>
      <c r="B66" s="34" t="s">
        <v>104</v>
      </c>
      <c r="C66" s="34" t="s">
        <v>105</v>
      </c>
      <c r="D66" s="35">
        <f>3150000*15</f>
        <v>47250000</v>
      </c>
      <c r="I66" s="6" t="s">
        <v>106</v>
      </c>
    </row>
    <row r="67">
      <c r="B67" s="34" t="s">
        <v>107</v>
      </c>
      <c r="C67" s="34" t="s">
        <v>108</v>
      </c>
      <c r="D67" s="35">
        <f>0.05*21000000*15</f>
        <v>15750000</v>
      </c>
      <c r="I67" s="6" t="s">
        <v>106</v>
      </c>
    </row>
    <row r="68">
      <c r="B68" s="34" t="s">
        <v>107</v>
      </c>
      <c r="C68" s="36" t="s">
        <v>109</v>
      </c>
      <c r="D68" s="35">
        <f>4000*35000*0.1</f>
        <v>14000000</v>
      </c>
      <c r="I68" s="37" t="s">
        <v>110</v>
      </c>
    </row>
    <row r="69">
      <c r="B69" s="34" t="s">
        <v>111</v>
      </c>
      <c r="C69" s="34" t="s">
        <v>112</v>
      </c>
      <c r="D69" s="35"/>
      <c r="I69" s="37" t="s">
        <v>110</v>
      </c>
    </row>
    <row r="70">
      <c r="B70" s="34" t="s">
        <v>113</v>
      </c>
      <c r="C70" s="34" t="s">
        <v>114</v>
      </c>
      <c r="D70" s="35">
        <f>D68/2</f>
        <v>7000000</v>
      </c>
      <c r="I70" s="38" t="s">
        <v>115</v>
      </c>
    </row>
    <row r="71">
      <c r="B71" s="39" t="s">
        <v>113</v>
      </c>
      <c r="C71" s="39" t="s">
        <v>116</v>
      </c>
      <c r="D71" s="40">
        <f>2100000*15</f>
        <v>31500000</v>
      </c>
      <c r="I71" s="6"/>
    </row>
    <row r="72">
      <c r="B72" s="39" t="s">
        <v>30</v>
      </c>
      <c r="C72" s="39" t="s">
        <v>117</v>
      </c>
      <c r="D72" s="40">
        <f>8400000*15</f>
        <v>126000000</v>
      </c>
      <c r="I72" s="6" t="s">
        <v>106</v>
      </c>
    </row>
    <row r="73">
      <c r="B73" s="39" t="s">
        <v>30</v>
      </c>
      <c r="C73" s="39" t="s">
        <v>118</v>
      </c>
      <c r="D73" s="40">
        <f>D68*4</f>
        <v>56000000</v>
      </c>
      <c r="I73" s="38" t="s">
        <v>115</v>
      </c>
    </row>
    <row r="74">
      <c r="D74" s="41"/>
    </row>
    <row r="75">
      <c r="D75" s="11"/>
    </row>
    <row r="76">
      <c r="A76" s="3" t="s">
        <v>103</v>
      </c>
      <c r="B76" s="42" t="s">
        <v>119</v>
      </c>
      <c r="C76" s="3" t="s">
        <v>120</v>
      </c>
      <c r="D76" s="6" t="s">
        <v>121</v>
      </c>
    </row>
    <row r="77">
      <c r="B77" s="42" t="s">
        <v>122</v>
      </c>
      <c r="C77" s="12" t="s">
        <v>123</v>
      </c>
      <c r="D77" s="11"/>
    </row>
    <row r="78">
      <c r="B78" s="42" t="s">
        <v>124</v>
      </c>
      <c r="C78" s="3" t="s">
        <v>125</v>
      </c>
      <c r="D78" s="11"/>
    </row>
    <row r="79">
      <c r="B79" s="42" t="s">
        <v>126</v>
      </c>
      <c r="C79" s="12" t="s">
        <v>127</v>
      </c>
      <c r="D79" s="11"/>
    </row>
    <row r="80">
      <c r="B80" s="42" t="s">
        <v>128</v>
      </c>
      <c r="C80" s="12" t="s">
        <v>129</v>
      </c>
      <c r="D80" s="11"/>
    </row>
    <row r="81">
      <c r="B81" s="42" t="s">
        <v>130</v>
      </c>
      <c r="C81" s="3" t="s">
        <v>131</v>
      </c>
      <c r="D81" s="11"/>
    </row>
    <row r="82">
      <c r="B82" s="42" t="s">
        <v>20</v>
      </c>
      <c r="C82" s="3" t="s">
        <v>132</v>
      </c>
      <c r="D82" s="43" t="s">
        <v>133</v>
      </c>
    </row>
    <row r="83">
      <c r="D83" s="11"/>
    </row>
    <row r="84">
      <c r="A84" s="3" t="s">
        <v>134</v>
      </c>
      <c r="B84" s="3" t="s">
        <v>135</v>
      </c>
      <c r="C84" s="3" t="s">
        <v>136</v>
      </c>
      <c r="D84" s="6" t="s">
        <v>137</v>
      </c>
    </row>
    <row r="85">
      <c r="B85" s="3" t="s">
        <v>138</v>
      </c>
      <c r="C85" s="3" t="s">
        <v>139</v>
      </c>
      <c r="D85" s="6" t="s">
        <v>137</v>
      </c>
    </row>
    <row r="86">
      <c r="B86" s="3" t="s">
        <v>140</v>
      </c>
      <c r="C86" s="3" t="s">
        <v>141</v>
      </c>
      <c r="D86" s="6" t="s">
        <v>137</v>
      </c>
    </row>
    <row r="87">
      <c r="B87" s="3" t="s">
        <v>142</v>
      </c>
      <c r="C87" s="3" t="s">
        <v>143</v>
      </c>
      <c r="D87" s="6" t="s">
        <v>137</v>
      </c>
    </row>
    <row r="88">
      <c r="D88" s="11"/>
    </row>
    <row r="89">
      <c r="D89" s="11"/>
    </row>
    <row r="90">
      <c r="D90" s="11"/>
    </row>
    <row r="91">
      <c r="A91" s="3" t="s">
        <v>144</v>
      </c>
      <c r="B91" s="34" t="s">
        <v>145</v>
      </c>
      <c r="C91" s="15" t="s">
        <v>146</v>
      </c>
      <c r="D91" s="44">
        <f>1.9*300000000</f>
        <v>570000000</v>
      </c>
      <c r="I91" s="3" t="s">
        <v>147</v>
      </c>
    </row>
    <row r="92">
      <c r="B92" s="39" t="s">
        <v>148</v>
      </c>
      <c r="C92" s="39" t="s">
        <v>149</v>
      </c>
      <c r="D92" s="40">
        <f>3000000*190</f>
        <v>570000000</v>
      </c>
    </row>
    <row r="93">
      <c r="D93" s="11"/>
    </row>
    <row r="94">
      <c r="D94" s="11"/>
    </row>
    <row r="95">
      <c r="A95" s="3" t="s">
        <v>150</v>
      </c>
      <c r="B95" s="34" t="s">
        <v>151</v>
      </c>
      <c r="C95" s="34" t="s">
        <v>152</v>
      </c>
      <c r="D95" s="45">
        <v>2.1266E9</v>
      </c>
      <c r="I95" s="3" t="s">
        <v>153</v>
      </c>
    </row>
    <row r="96">
      <c r="B96" s="39" t="s">
        <v>154</v>
      </c>
      <c r="C96" s="39" t="s">
        <v>155</v>
      </c>
      <c r="D96" s="46">
        <v>4.0E9</v>
      </c>
      <c r="I96" s="3" t="s">
        <v>156</v>
      </c>
    </row>
    <row r="97">
      <c r="C97" s="3"/>
      <c r="D97" s="11"/>
    </row>
    <row r="98">
      <c r="D98" s="11"/>
    </row>
    <row r="99">
      <c r="A99" s="3" t="s">
        <v>157</v>
      </c>
      <c r="B99" s="47" t="s">
        <v>158</v>
      </c>
      <c r="C99" s="3" t="s">
        <v>159</v>
      </c>
      <c r="D99" s="11">
        <f>2396307*215</f>
        <v>515206005</v>
      </c>
      <c r="G99" s="48" t="s">
        <v>160</v>
      </c>
      <c r="I99" s="3" t="s">
        <v>161</v>
      </c>
    </row>
    <row r="100">
      <c r="B100" s="49" t="s">
        <v>162</v>
      </c>
      <c r="C100" s="34" t="s">
        <v>163</v>
      </c>
      <c r="D100" s="35">
        <f>2226037*215</f>
        <v>478597955</v>
      </c>
      <c r="G100" s="50" t="s">
        <v>164</v>
      </c>
    </row>
    <row r="101">
      <c r="B101" s="49" t="s">
        <v>165</v>
      </c>
      <c r="C101" s="34" t="s">
        <v>166</v>
      </c>
      <c r="D101" s="35">
        <f>372707*215</f>
        <v>80132005</v>
      </c>
      <c r="G101" s="51" t="s">
        <v>167</v>
      </c>
    </row>
    <row r="102">
      <c r="B102" s="47" t="s">
        <v>168</v>
      </c>
      <c r="C102" s="3" t="s">
        <v>169</v>
      </c>
      <c r="D102" s="11">
        <f>5000000*215</f>
        <v>1075000000</v>
      </c>
    </row>
    <row r="103">
      <c r="B103" s="52"/>
      <c r="D103" s="11"/>
    </row>
    <row r="104">
      <c r="A104" s="3" t="s">
        <v>170</v>
      </c>
      <c r="B104" s="34" t="s">
        <v>171</v>
      </c>
      <c r="C104" s="34" t="s">
        <v>172</v>
      </c>
      <c r="D104" s="35">
        <f>1.5*909000000</f>
        <v>1363500000</v>
      </c>
      <c r="I104" s="3" t="s">
        <v>173</v>
      </c>
    </row>
    <row r="105">
      <c r="B105" s="53" t="s">
        <v>174</v>
      </c>
      <c r="C105" s="34" t="s">
        <v>175</v>
      </c>
      <c r="D105" s="35">
        <f>90900000*1.5</f>
        <v>136350000</v>
      </c>
    </row>
    <row r="106">
      <c r="D106" s="11"/>
    </row>
    <row r="107">
      <c r="A107" s="3" t="s">
        <v>176</v>
      </c>
      <c r="B107" s="34" t="s">
        <v>177</v>
      </c>
      <c r="C107" s="34" t="s">
        <v>178</v>
      </c>
      <c r="D107" s="35">
        <f>22500000*21</f>
        <v>472500000</v>
      </c>
      <c r="I107" s="3" t="s">
        <v>179</v>
      </c>
    </row>
    <row r="108">
      <c r="B108" s="54" t="s">
        <v>180</v>
      </c>
      <c r="C108" s="34" t="s">
        <v>181</v>
      </c>
      <c r="D108" s="35">
        <f>2500000*21</f>
        <v>52500000</v>
      </c>
    </row>
    <row r="109">
      <c r="B109" s="39" t="s">
        <v>182</v>
      </c>
      <c r="C109" s="39" t="s">
        <v>183</v>
      </c>
      <c r="D109" s="40">
        <f t="shared" ref="D109:D110" si="1">5000000*21</f>
        <v>105000000</v>
      </c>
    </row>
    <row r="110">
      <c r="B110" s="39" t="s">
        <v>182</v>
      </c>
      <c r="C110" s="39" t="s">
        <v>184</v>
      </c>
      <c r="D110" s="40">
        <f t="shared" si="1"/>
        <v>105000000</v>
      </c>
    </row>
    <row r="111">
      <c r="B111" s="3" t="s">
        <v>185</v>
      </c>
      <c r="C111" s="3" t="s">
        <v>186</v>
      </c>
      <c r="D111" s="11">
        <f>165000*21</f>
        <v>3465000</v>
      </c>
    </row>
    <row r="112">
      <c r="D112" s="11"/>
    </row>
    <row r="113">
      <c r="A113" s="3" t="s">
        <v>187</v>
      </c>
      <c r="B113" s="3" t="s">
        <v>188</v>
      </c>
      <c r="C113" s="3" t="s">
        <v>189</v>
      </c>
      <c r="D113" s="11">
        <f>450000000*2</f>
        <v>900000000</v>
      </c>
      <c r="I113" s="3" t="s">
        <v>190</v>
      </c>
    </row>
    <row r="114">
      <c r="B114" s="55" t="s">
        <v>191</v>
      </c>
      <c r="C114" s="39" t="s">
        <v>192</v>
      </c>
      <c r="D114" s="40">
        <f>217500000*2</f>
        <v>435000000</v>
      </c>
    </row>
    <row r="115">
      <c r="B115" s="34" t="s">
        <v>193</v>
      </c>
      <c r="C115" s="34" t="s">
        <v>194</v>
      </c>
      <c r="D115" s="35">
        <f>337500000*2</f>
        <v>675000000</v>
      </c>
    </row>
    <row r="116">
      <c r="B116" s="3" t="s">
        <v>195</v>
      </c>
      <c r="C116" s="3" t="s">
        <v>196</v>
      </c>
      <c r="D116" s="11">
        <f>0.495*1000000000*2</f>
        <v>990000000</v>
      </c>
    </row>
    <row r="117">
      <c r="D117" s="6" t="s">
        <v>197</v>
      </c>
    </row>
    <row r="118">
      <c r="A118" s="3" t="s">
        <v>198</v>
      </c>
      <c r="B118" s="3" t="s">
        <v>199</v>
      </c>
      <c r="C118" s="3" t="s">
        <v>200</v>
      </c>
      <c r="D118" s="11">
        <f>829530*52/3*2</f>
        <v>28757040</v>
      </c>
    </row>
    <row r="119">
      <c r="B119" s="39" t="s">
        <v>201</v>
      </c>
      <c r="C119" s="39" t="s">
        <v>202</v>
      </c>
      <c r="D119" s="40">
        <f t="shared" ref="D119:D120" si="2">525000*52/3*2</f>
        <v>18200000</v>
      </c>
    </row>
    <row r="120">
      <c r="B120" s="39" t="s">
        <v>203</v>
      </c>
      <c r="C120" s="39" t="s">
        <v>204</v>
      </c>
      <c r="D120" s="40">
        <f t="shared" si="2"/>
        <v>18200000</v>
      </c>
      <c r="I120" s="3" t="s">
        <v>205</v>
      </c>
    </row>
    <row r="121">
      <c r="D121" s="11"/>
    </row>
    <row r="122">
      <c r="A122" s="3" t="s">
        <v>206</v>
      </c>
      <c r="B122" s="34" t="s">
        <v>207</v>
      </c>
      <c r="C122" s="56" t="s">
        <v>208</v>
      </c>
      <c r="D122" s="44">
        <f>5*133000000</f>
        <v>665000000</v>
      </c>
      <c r="I122" s="3" t="s">
        <v>209</v>
      </c>
    </row>
    <row r="123">
      <c r="B123" s="3" t="s">
        <v>210</v>
      </c>
      <c r="C123" s="3" t="s">
        <v>211</v>
      </c>
      <c r="D123" s="11"/>
    </row>
    <row r="124">
      <c r="D124" s="11"/>
    </row>
    <row r="125">
      <c r="D125" s="11"/>
    </row>
    <row r="126">
      <c r="A126" s="3" t="s">
        <v>212</v>
      </c>
      <c r="B126" s="39" t="s">
        <v>213</v>
      </c>
      <c r="C126" s="39" t="s">
        <v>214</v>
      </c>
      <c r="D126" s="40">
        <f>110*69042</f>
        <v>7594620</v>
      </c>
      <c r="I126" s="3" t="s">
        <v>215</v>
      </c>
    </row>
    <row r="127">
      <c r="B127" s="34" t="s">
        <v>216</v>
      </c>
      <c r="C127" s="34" t="s">
        <v>217</v>
      </c>
      <c r="D127" s="35">
        <f>138084*110</f>
        <v>15189240</v>
      </c>
    </row>
    <row r="128">
      <c r="B128" s="3" t="s">
        <v>218</v>
      </c>
      <c r="C128" s="3" t="s">
        <v>219</v>
      </c>
      <c r="D128" s="11">
        <f>483294*110</f>
        <v>53162340</v>
      </c>
    </row>
    <row r="129">
      <c r="D129" s="11"/>
    </row>
    <row r="130">
      <c r="A130" s="3" t="s">
        <v>220</v>
      </c>
      <c r="B130" s="3" t="s">
        <v>221</v>
      </c>
      <c r="C130" s="57" t="s">
        <v>222</v>
      </c>
      <c r="D130" s="11">
        <f>60000000*15</f>
        <v>900000000</v>
      </c>
      <c r="I130" s="3" t="s">
        <v>223</v>
      </c>
    </row>
    <row r="131">
      <c r="B131" s="34" t="s">
        <v>224</v>
      </c>
      <c r="C131" s="58" t="s">
        <v>225</v>
      </c>
      <c r="D131" s="35">
        <f>20000000*15</f>
        <v>300000000</v>
      </c>
      <c r="I131" s="3" t="s">
        <v>226</v>
      </c>
    </row>
    <row r="132">
      <c r="B132" s="39" t="s">
        <v>227</v>
      </c>
      <c r="C132" s="59" t="s">
        <v>228</v>
      </c>
      <c r="D132" s="40">
        <f>12000000*15</f>
        <v>180000000</v>
      </c>
      <c r="I132" s="3" t="s">
        <v>156</v>
      </c>
    </row>
    <row r="133">
      <c r="B133" s="39" t="s">
        <v>229</v>
      </c>
      <c r="C133" s="59" t="s">
        <v>230</v>
      </c>
      <c r="D133" s="40">
        <f>5000000*15</f>
        <v>75000000</v>
      </c>
    </row>
    <row r="134">
      <c r="B134" s="39" t="s">
        <v>231</v>
      </c>
      <c r="C134" s="59" t="s">
        <v>232</v>
      </c>
      <c r="D134" s="40">
        <f>3000000*15</f>
        <v>45000000</v>
      </c>
    </row>
    <row r="135">
      <c r="D135" s="11"/>
    </row>
    <row r="136">
      <c r="A136" s="3" t="s">
        <v>233</v>
      </c>
      <c r="B136" s="3" t="s">
        <v>234</v>
      </c>
      <c r="C136" s="3" t="s">
        <v>235</v>
      </c>
      <c r="D136" s="11">
        <f>186*225000</f>
        <v>41850000</v>
      </c>
    </row>
    <row r="137">
      <c r="B137" s="34" t="s">
        <v>236</v>
      </c>
      <c r="C137" s="34" t="s">
        <v>237</v>
      </c>
      <c r="D137" s="35">
        <f>186*675000</f>
        <v>125550000</v>
      </c>
    </row>
    <row r="138">
      <c r="B138" s="3" t="s">
        <v>234</v>
      </c>
      <c r="C138" s="3" t="s">
        <v>238</v>
      </c>
      <c r="D138" s="6">
        <f>225000*186</f>
        <v>41850000</v>
      </c>
    </row>
    <row r="139">
      <c r="B139" s="39" t="s">
        <v>239</v>
      </c>
      <c r="C139" s="13" t="s">
        <v>240</v>
      </c>
      <c r="D139" s="40">
        <f>1800000*186</f>
        <v>334800000</v>
      </c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  <row r="1001">
      <c r="D1001" s="11"/>
    </row>
    <row r="1002">
      <c r="D1002" s="11"/>
    </row>
    <row r="1003">
      <c r="D1003" s="11"/>
    </row>
    <row r="1004">
      <c r="D1004" s="11"/>
    </row>
    <row r="1005">
      <c r="D1005" s="11"/>
    </row>
    <row r="1006">
      <c r="D1006" s="11"/>
    </row>
    <row r="1007">
      <c r="D1007" s="11"/>
    </row>
    <row r="1008">
      <c r="D1008" s="11"/>
    </row>
    <row r="1009">
      <c r="D1009" s="11"/>
    </row>
    <row r="1010">
      <c r="D1010" s="11"/>
    </row>
    <row r="1011">
      <c r="D1011" s="11"/>
    </row>
    <row r="1012">
      <c r="D1012" s="11"/>
    </row>
    <row r="1013">
      <c r="D1013" s="11"/>
    </row>
    <row r="1014">
      <c r="D1014" s="11"/>
    </row>
    <row r="1015">
      <c r="D1015" s="11"/>
    </row>
    <row r="1016">
      <c r="D1016" s="11"/>
    </row>
    <row r="1017">
      <c r="D1017" s="11"/>
    </row>
    <row r="1018">
      <c r="D1018" s="11"/>
    </row>
    <row r="1019">
      <c r="D1019" s="11"/>
    </row>
    <row r="1020">
      <c r="D1020" s="11"/>
    </row>
    <row r="1021">
      <c r="D1021" s="11"/>
    </row>
  </sheetData>
  <hyperlinks>
    <hyperlink r:id="rId1" ref="B22"/>
    <hyperlink r:id="rId2" ref="B25"/>
    <hyperlink r:id="rId3" ref="B26"/>
    <hyperlink r:id="rId4" location="gid=442028746" ref="B40"/>
    <hyperlink r:id="rId5" ref="C62"/>
    <hyperlink r:id="rId6" ref="C63"/>
    <hyperlink r:id="rId7" ref="C64"/>
    <hyperlink r:id="rId8" ref="I68"/>
    <hyperlink r:id="rId9" ref="I69"/>
    <hyperlink r:id="rId10" ref="I70"/>
    <hyperlink r:id="rId11" ref="I73"/>
    <hyperlink r:id="rId12" ref="D82"/>
  </hyperlinks>
  <drawing r:id="rId13"/>
</worksheet>
</file>