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"/>
    </mc:Choice>
  </mc:AlternateContent>
  <xr:revisionPtr revIDLastSave="0" documentId="13_ncr:1_{7186DA03-6119-7342-A02F-280B3668C08A}" xr6:coauthVersionLast="45" xr6:coauthVersionMax="45" xr10:uidLastSave="{00000000-0000-0000-0000-000000000000}"/>
  <bookViews>
    <workbookView xWindow="80" yWindow="100" windowWidth="25440" windowHeight="15360" xr2:uid="{069DEC98-1DDB-A245-9D74-DD28C0272C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0" i="1" l="1"/>
  <c r="D80" i="1" l="1"/>
  <c r="D82" i="1"/>
  <c r="C82" i="1"/>
  <c r="C80" i="1"/>
  <c r="D78" i="1"/>
  <c r="C78" i="1"/>
  <c r="D77" i="1"/>
  <c r="C77" i="1"/>
  <c r="C76" i="1"/>
  <c r="D76" i="1"/>
  <c r="B76" i="1"/>
  <c r="C75" i="1"/>
  <c r="D75" i="1"/>
  <c r="B75" i="1"/>
  <c r="D71" i="1"/>
  <c r="C71" i="1"/>
  <c r="C69" i="1"/>
  <c r="D69" i="1"/>
  <c r="B67" i="1"/>
  <c r="B66" i="1"/>
  <c r="D67" i="1"/>
  <c r="C67" i="1"/>
  <c r="D66" i="1"/>
  <c r="C66" i="1"/>
  <c r="D29" i="1"/>
  <c r="C29" i="1"/>
  <c r="D41" i="1"/>
  <c r="C41" i="1"/>
  <c r="D48" i="1"/>
  <c r="C48" i="1"/>
  <c r="D59" i="1"/>
  <c r="C59" i="1"/>
  <c r="C56" i="1" l="1"/>
  <c r="D56" i="1"/>
  <c r="B56" i="1"/>
  <c r="C52" i="1"/>
  <c r="D52" i="1"/>
  <c r="B52" i="1"/>
  <c r="D55" i="1"/>
  <c r="C55" i="1"/>
  <c r="D51" i="1"/>
  <c r="C51" i="1"/>
  <c r="C58" i="1"/>
  <c r="D58" i="1"/>
  <c r="B58" i="1"/>
  <c r="F37" i="1"/>
  <c r="G37" i="1"/>
  <c r="H37" i="1" s="1"/>
  <c r="I37" i="1" s="1"/>
  <c r="F38" i="1"/>
  <c r="G38" i="1"/>
  <c r="H38" i="1" s="1"/>
  <c r="I38" i="1" s="1"/>
  <c r="E38" i="1"/>
  <c r="E37" i="1"/>
  <c r="F36" i="1"/>
  <c r="G36" i="1"/>
  <c r="H36" i="1" s="1"/>
  <c r="I36" i="1" s="1"/>
  <c r="E36" i="1"/>
  <c r="E24" i="1"/>
  <c r="F24" i="1" s="1"/>
  <c r="G24" i="1" s="1"/>
  <c r="H24" i="1" s="1"/>
  <c r="I24" i="1" s="1"/>
  <c r="E20" i="1"/>
  <c r="F20" i="1" s="1"/>
  <c r="G20" i="1" s="1"/>
  <c r="H20" i="1" s="1"/>
  <c r="I20" i="1" s="1"/>
  <c r="E16" i="1"/>
  <c r="F16" i="1" s="1"/>
  <c r="E12" i="1"/>
  <c r="F12" i="1" s="1"/>
  <c r="E10" i="1"/>
  <c r="E9" i="1" s="1"/>
  <c r="C47" i="1"/>
  <c r="D47" i="1"/>
  <c r="B47" i="1"/>
  <c r="C42" i="1"/>
  <c r="D42" i="1"/>
  <c r="B42" i="1"/>
  <c r="B34" i="1"/>
  <c r="C34" i="1"/>
  <c r="D34" i="1"/>
  <c r="C26" i="1"/>
  <c r="D26" i="1"/>
  <c r="B26" i="1"/>
  <c r="D25" i="1"/>
  <c r="C25" i="1"/>
  <c r="C22" i="1"/>
  <c r="D22" i="1"/>
  <c r="B22" i="1"/>
  <c r="D21" i="1"/>
  <c r="C21" i="1"/>
  <c r="D17" i="1"/>
  <c r="C17" i="1"/>
  <c r="C18" i="1"/>
  <c r="D18" i="1"/>
  <c r="B18" i="1"/>
  <c r="C14" i="1"/>
  <c r="D14" i="1"/>
  <c r="B14" i="1"/>
  <c r="C45" i="1"/>
  <c r="D45" i="1"/>
  <c r="B45" i="1"/>
  <c r="D13" i="1"/>
  <c r="C13" i="1"/>
  <c r="D10" i="1"/>
  <c r="C10" i="1"/>
  <c r="C28" i="1"/>
  <c r="C32" i="1" s="1"/>
  <c r="C40" i="1" s="1"/>
  <c r="B28" i="1"/>
  <c r="B32" i="1" s="1"/>
  <c r="B40" i="1" s="1"/>
  <c r="D28" i="1"/>
  <c r="D32" i="1" s="1"/>
  <c r="D40" i="1" s="1"/>
  <c r="E66" i="1" l="1"/>
  <c r="E78" i="1" s="1"/>
  <c r="E69" i="1"/>
  <c r="E77" i="1" s="1"/>
  <c r="F28" i="1"/>
  <c r="E28" i="1"/>
  <c r="E29" i="1" s="1"/>
  <c r="E50" i="1"/>
  <c r="E51" i="1" s="1"/>
  <c r="E54" i="1"/>
  <c r="E55" i="1" s="1"/>
  <c r="E22" i="1"/>
  <c r="E44" i="1"/>
  <c r="E76" i="1" s="1"/>
  <c r="E26" i="1"/>
  <c r="E18" i="1"/>
  <c r="E14" i="1"/>
  <c r="F10" i="1"/>
  <c r="G10" i="1" s="1"/>
  <c r="H10" i="1" s="1"/>
  <c r="I10" i="1" s="1"/>
  <c r="G16" i="1"/>
  <c r="G28" i="1" s="1"/>
  <c r="G29" i="1" s="1"/>
  <c r="G12" i="1"/>
  <c r="B30" i="1"/>
  <c r="C30" i="1"/>
  <c r="D30" i="1"/>
  <c r="E32" i="1" l="1"/>
  <c r="F29" i="1"/>
  <c r="F9" i="1"/>
  <c r="E30" i="1"/>
  <c r="E40" i="1"/>
  <c r="E41" i="1" s="1"/>
  <c r="E34" i="1"/>
  <c r="F50" i="1"/>
  <c r="F51" i="1" s="1"/>
  <c r="F54" i="1"/>
  <c r="F55" i="1" s="1"/>
  <c r="F32" i="1"/>
  <c r="F30" i="1"/>
  <c r="F22" i="1"/>
  <c r="F44" i="1"/>
  <c r="F76" i="1" s="1"/>
  <c r="F26" i="1"/>
  <c r="G9" i="1"/>
  <c r="H16" i="1"/>
  <c r="H28" i="1" s="1"/>
  <c r="H29" i="1" s="1"/>
  <c r="G18" i="1"/>
  <c r="H12" i="1"/>
  <c r="G14" i="1"/>
  <c r="G69" i="1" l="1"/>
  <c r="G77" i="1" s="1"/>
  <c r="G66" i="1"/>
  <c r="G78" i="1" s="1"/>
  <c r="F66" i="1"/>
  <c r="F78" i="1" s="1"/>
  <c r="F69" i="1"/>
  <c r="F77" i="1" s="1"/>
  <c r="F18" i="1"/>
  <c r="F14" i="1"/>
  <c r="F40" i="1"/>
  <c r="F41" i="1" s="1"/>
  <c r="F34" i="1"/>
  <c r="E47" i="1"/>
  <c r="E42" i="1"/>
  <c r="H9" i="1"/>
  <c r="G26" i="1"/>
  <c r="G50" i="1"/>
  <c r="G51" i="1" s="1"/>
  <c r="G54" i="1"/>
  <c r="G55" i="1" s="1"/>
  <c r="G32" i="1"/>
  <c r="G30" i="1"/>
  <c r="G22" i="1"/>
  <c r="G44" i="1"/>
  <c r="G76" i="1" s="1"/>
  <c r="H18" i="1"/>
  <c r="I16" i="1"/>
  <c r="I28" i="1" s="1"/>
  <c r="I29" i="1" s="1"/>
  <c r="I12" i="1"/>
  <c r="H14" i="1"/>
  <c r="H66" i="1" l="1"/>
  <c r="H78" i="1" s="1"/>
  <c r="H69" i="1"/>
  <c r="H77" i="1" s="1"/>
  <c r="E48" i="1"/>
  <c r="F42" i="1"/>
  <c r="F47" i="1"/>
  <c r="F48" i="1" s="1"/>
  <c r="G40" i="1"/>
  <c r="G41" i="1" s="1"/>
  <c r="G34" i="1"/>
  <c r="H50" i="1"/>
  <c r="H51" i="1" s="1"/>
  <c r="H54" i="1"/>
  <c r="H55" i="1" s="1"/>
  <c r="H32" i="1"/>
  <c r="H30" i="1"/>
  <c r="H26" i="1"/>
  <c r="I9" i="1"/>
  <c r="H22" i="1"/>
  <c r="H44" i="1"/>
  <c r="H76" i="1" s="1"/>
  <c r="E58" i="1"/>
  <c r="E75" i="1" s="1"/>
  <c r="E80" i="1" s="1"/>
  <c r="E82" i="1" s="1"/>
  <c r="I69" i="1" l="1"/>
  <c r="I77" i="1" s="1"/>
  <c r="I66" i="1"/>
  <c r="I78" i="1" s="1"/>
  <c r="E59" i="1"/>
  <c r="F58" i="1"/>
  <c r="F75" i="1" s="1"/>
  <c r="F80" i="1" s="1"/>
  <c r="F82" i="1" s="1"/>
  <c r="I44" i="1"/>
  <c r="I76" i="1" s="1"/>
  <c r="I26" i="1"/>
  <c r="I50" i="1"/>
  <c r="I51" i="1" s="1"/>
  <c r="I54" i="1"/>
  <c r="I55" i="1" s="1"/>
  <c r="I32" i="1"/>
  <c r="I30" i="1"/>
  <c r="I22" i="1"/>
  <c r="G42" i="1"/>
  <c r="G47" i="1"/>
  <c r="G48" i="1" s="1"/>
  <c r="H40" i="1"/>
  <c r="H41" i="1" s="1"/>
  <c r="H34" i="1"/>
  <c r="I14" i="1"/>
  <c r="I18" i="1"/>
  <c r="F59" i="1" l="1"/>
  <c r="I40" i="1"/>
  <c r="I41" i="1" s="1"/>
  <c r="I34" i="1"/>
  <c r="H42" i="1"/>
  <c r="G58" i="1"/>
  <c r="H47" i="1"/>
  <c r="H48" i="1" s="1"/>
  <c r="G59" i="1" l="1"/>
  <c r="G75" i="1"/>
  <c r="G80" i="1" s="1"/>
  <c r="G82" i="1" s="1"/>
  <c r="H58" i="1"/>
  <c r="I42" i="1"/>
  <c r="I47" i="1"/>
  <c r="I48" i="1" s="1"/>
  <c r="H59" i="1" l="1"/>
  <c r="H75" i="1"/>
  <c r="H80" i="1" s="1"/>
  <c r="H82" i="1" s="1"/>
  <c r="I58" i="1"/>
  <c r="I59" i="1" l="1"/>
  <c r="I75" i="1"/>
  <c r="I80" i="1" s="1"/>
  <c r="I82" i="1" s="1"/>
  <c r="B87" i="1" s="1"/>
  <c r="B91" i="1" s="1"/>
  <c r="B94" i="1" s="1"/>
  <c r="D3" i="1" s="1"/>
</calcChain>
</file>

<file path=xl/sharedStrings.xml><?xml version="1.0" encoding="utf-8"?>
<sst xmlns="http://schemas.openxmlformats.org/spreadsheetml/2006/main" count="70" uniqueCount="48">
  <si>
    <t>Income Statement</t>
  </si>
  <si>
    <t>Revenues</t>
  </si>
  <si>
    <t>Costs of revenues</t>
  </si>
  <si>
    <t>Research and Development</t>
  </si>
  <si>
    <t>Sales and Marketing</t>
  </si>
  <si>
    <t>General and Administrative</t>
  </si>
  <si>
    <t>Total Costs</t>
  </si>
  <si>
    <t>Operating Loss</t>
  </si>
  <si>
    <t>Interest Income</t>
  </si>
  <si>
    <t>Interest Expense</t>
  </si>
  <si>
    <t>Other Income</t>
  </si>
  <si>
    <t>Loss Before Income Taxes</t>
  </si>
  <si>
    <t>Income Tax Benefit (expense)</t>
  </si>
  <si>
    <t>Net Loss</t>
  </si>
  <si>
    <t>Actuals</t>
  </si>
  <si>
    <t>Projections</t>
  </si>
  <si>
    <t xml:space="preserve">   % Growth</t>
  </si>
  <si>
    <t xml:space="preserve">   % of Revenue</t>
  </si>
  <si>
    <t xml:space="preserve">   tax rate</t>
  </si>
  <si>
    <t>Step</t>
  </si>
  <si>
    <t>Depreciation &amp; Amortization</t>
  </si>
  <si>
    <t>Stock based Compensation</t>
  </si>
  <si>
    <t>Adj EBITDA</t>
  </si>
  <si>
    <t>Balance Sheet</t>
  </si>
  <si>
    <t>Current Assets</t>
  </si>
  <si>
    <t>Current Liabilities</t>
  </si>
  <si>
    <t>NWC</t>
  </si>
  <si>
    <t>CapEx</t>
  </si>
  <si>
    <t>PPE</t>
  </si>
  <si>
    <t>Discounted Cash Flow</t>
  </si>
  <si>
    <t xml:space="preserve"> - Taxes</t>
  </si>
  <si>
    <t xml:space="preserve"> - Change NWC</t>
  </si>
  <si>
    <t xml:space="preserve"> - CapEx</t>
  </si>
  <si>
    <t>Unlevered FCF</t>
  </si>
  <si>
    <t>Long Term Growth Rate</t>
  </si>
  <si>
    <t>WACC</t>
  </si>
  <si>
    <t>T</t>
  </si>
  <si>
    <t>Enterprise Value</t>
  </si>
  <si>
    <t>FCF to DCF</t>
  </si>
  <si>
    <t xml:space="preserve"> - Debt</t>
  </si>
  <si>
    <t xml:space="preserve"> + Cash</t>
  </si>
  <si>
    <t>Equity Value</t>
  </si>
  <si>
    <t>Shares Outstanding</t>
  </si>
  <si>
    <t>Fair Value of Share</t>
  </si>
  <si>
    <t>(thousands except per share)</t>
  </si>
  <si>
    <t>Snapchat (SNAP) Discounted Cash Flow</t>
  </si>
  <si>
    <t xml:space="preserve">Current 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</si>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</sst>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0_);\(0\)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Helvetica"/>
      <family val="2"/>
    </font>
    <font>
      <sz val="12"/>
      <color rgb="FF11157C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161CB0"/>
      <name val="Calibri"/>
      <family val="2"/>
      <scheme val="minor"/>
    </font>
    <font>
      <i/>
      <sz val="12"/>
      <color rgb="FF161CB0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161CB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0" fontId="1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9" fontId="0" fillId="0" borderId="0" xfId="0" applyNumberFormat="1"/>
    <xf numFmtId="9" fontId="4" fillId="0" borderId="0" xfId="0" applyNumberFormat="1" applyFont="1"/>
    <xf numFmtId="9" fontId="7" fillId="0" borderId="0" xfId="0" applyNumberFormat="1" applyFont="1"/>
    <xf numFmtId="0" fontId="1" fillId="2" borderId="0" xfId="0" applyFont="1" applyFill="1" applyAlignment="1">
      <alignment horizontal="center"/>
    </xf>
    <xf numFmtId="9" fontId="6" fillId="0" borderId="0" xfId="0" applyNumberFormat="1" applyFont="1"/>
    <xf numFmtId="0" fontId="6" fillId="0" borderId="0" xfId="0" applyFont="1"/>
    <xf numFmtId="1" fontId="0" fillId="0" borderId="0" xfId="0" applyNumberFormat="1"/>
    <xf numFmtId="9" fontId="5" fillId="0" borderId="0" xfId="0" applyNumberFormat="1" applyFont="1" applyAlignment="1">
      <alignment horizontal="right"/>
    </xf>
    <xf numFmtId="168" fontId="0" fillId="0" borderId="0" xfId="0" applyNumberFormat="1"/>
    <xf numFmtId="168" fontId="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8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8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9" fontId="6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0" fontId="8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4" fillId="0" borderId="7" xfId="0" applyFont="1" applyBorder="1"/>
    <xf numFmtId="9" fontId="4" fillId="0" borderId="7" xfId="0" applyNumberFormat="1" applyFont="1" applyBorder="1"/>
    <xf numFmtId="0" fontId="1" fillId="0" borderId="0" xfId="0" applyFont="1" applyBorder="1"/>
    <xf numFmtId="9" fontId="4" fillId="0" borderId="0" xfId="0" applyNumberFormat="1" applyFont="1" applyBorder="1"/>
    <xf numFmtId="0" fontId="1" fillId="0" borderId="8" xfId="0" applyFont="1" applyBorder="1"/>
    <xf numFmtId="168" fontId="4" fillId="0" borderId="7" xfId="0" applyNumberFormat="1" applyFont="1" applyBorder="1" applyAlignment="1">
      <alignment horizontal="right"/>
    </xf>
    <xf numFmtId="0" fontId="10" fillId="0" borderId="7" xfId="0" applyFont="1" applyBorder="1"/>
    <xf numFmtId="9" fontId="10" fillId="0" borderId="7" xfId="0" applyNumberFormat="1" applyFont="1" applyBorder="1"/>
    <xf numFmtId="9" fontId="9" fillId="0" borderId="0" xfId="0" applyNumberFormat="1" applyFont="1" applyBorder="1"/>
    <xf numFmtId="37" fontId="1" fillId="0" borderId="8" xfId="0" applyNumberFormat="1" applyFont="1" applyBorder="1" applyAlignment="1">
      <alignment horizontal="right"/>
    </xf>
    <xf numFmtId="37" fontId="1" fillId="0" borderId="8" xfId="0" applyNumberFormat="1" applyFont="1" applyBorder="1"/>
    <xf numFmtId="37" fontId="11" fillId="0" borderId="0" xfId="0" applyNumberFormat="1" applyFont="1" applyAlignment="1">
      <alignment horizontal="right" vertical="top"/>
    </xf>
    <xf numFmtId="37" fontId="12" fillId="0" borderId="0" xfId="0" applyNumberFormat="1" applyFont="1" applyAlignment="1">
      <alignment horizontal="right" vertical="top"/>
    </xf>
    <xf numFmtId="37" fontId="0" fillId="0" borderId="0" xfId="0" applyNumberFormat="1"/>
    <xf numFmtId="37" fontId="6" fillId="0" borderId="0" xfId="0" applyNumberFormat="1" applyFont="1"/>
    <xf numFmtId="37" fontId="5" fillId="0" borderId="0" xfId="0" applyNumberFormat="1" applyFont="1"/>
    <xf numFmtId="37" fontId="13" fillId="0" borderId="0" xfId="0" applyNumberFormat="1" applyFont="1" applyAlignment="1">
      <alignment horizontal="right" vertical="top"/>
    </xf>
    <xf numFmtId="1" fontId="1" fillId="0" borderId="0" xfId="0" applyNumberFormat="1" applyFont="1"/>
    <xf numFmtId="37" fontId="1" fillId="0" borderId="0" xfId="0" applyNumberFormat="1" applyFont="1"/>
    <xf numFmtId="37" fontId="1" fillId="0" borderId="0" xfId="0" applyNumberFormat="1" applyFont="1" applyFill="1" applyBorder="1"/>
    <xf numFmtId="0" fontId="1" fillId="0" borderId="0" xfId="0" applyFont="1" applyAlignment="1">
      <alignment horizontal="center"/>
    </xf>
    <xf numFmtId="37" fontId="1" fillId="0" borderId="0" xfId="0" applyNumberFormat="1" applyFont="1" applyBorder="1"/>
    <xf numFmtId="8" fontId="0" fillId="0" borderId="0" xfId="0" applyNumberFormat="1"/>
    <xf numFmtId="8" fontId="1" fillId="0" borderId="0" xfId="0" applyNumberFormat="1" applyFont="1"/>
    <xf numFmtId="0" fontId="14" fillId="0" borderId="5" xfId="0" applyFont="1" applyBorder="1"/>
    <xf numFmtId="0" fontId="0" fillId="0" borderId="5" xfId="0" applyBorder="1"/>
    <xf numFmtId="0" fontId="0" fillId="0" borderId="5" xfId="0" applyFont="1" applyBorder="1"/>
    <xf numFmtId="0" fontId="0" fillId="0" borderId="0" xfId="0" applyBorder="1"/>
    <xf numFmtId="0" fontId="0" fillId="0" borderId="0" xfId="0" applyFont="1" applyBorder="1"/>
    <xf numFmtId="9" fontId="0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161CB0"/>
      <color rgb="FF1115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E7F3-AC34-A548-9FC0-414B950ED51F}">
  <dimension ref="A1:K106"/>
  <sheetViews>
    <sheetView tabSelected="1" zoomScale="89" workbookViewId="0">
      <pane xSplit="1" ySplit="6" topLeftCell="B74" activePane="bottomRight" state="frozen"/>
      <selection pane="topRight" activeCell="B1" sqref="B1"/>
      <selection pane="bottomLeft" activeCell="A5" sqref="A5"/>
      <selection pane="bottomRight" activeCell="D3" sqref="D3"/>
    </sheetView>
  </sheetViews>
  <sheetFormatPr baseColWidth="10" defaultRowHeight="16" x14ac:dyDescent="0.2"/>
  <cols>
    <col min="1" max="1" width="26.5" customWidth="1"/>
    <col min="2" max="3" width="21.83203125" customWidth="1"/>
    <col min="4" max="4" width="21.83203125" style="2" customWidth="1"/>
    <col min="5" max="14" width="21.83203125" customWidth="1"/>
  </cols>
  <sheetData>
    <row r="1" spans="1:10" ht="29" x14ac:dyDescent="0.35">
      <c r="A1" s="54" t="s">
        <v>45</v>
      </c>
      <c r="B1" s="55"/>
      <c r="C1" s="55"/>
      <c r="D1" s="56"/>
      <c r="E1" s="55"/>
      <c r="F1" s="55"/>
      <c r="G1" s="55"/>
      <c r="H1" s="55"/>
      <c r="I1" s="55"/>
      <c r="J1" s="55"/>
    </row>
    <row r="2" spans="1:10" ht="13" customHeight="1" x14ac:dyDescent="0.2">
      <c r="A2" s="8" t="s">
        <v>44</v>
      </c>
      <c r="B2" s="57"/>
      <c r="C2" s="57"/>
      <c r="D2" s="58"/>
      <c r="E2" s="57"/>
      <c r="F2" s="57"/>
      <c r="G2" s="57"/>
      <c r="H2" s="57"/>
      <c r="I2" s="57"/>
      <c r="J2" s="57"/>
    </row>
    <row r="3" spans="1:10" ht="15" customHeight="1" x14ac:dyDescent="0.2">
      <c r="D3" s="59">
        <f>B94/B96-1</f>
        <v>-2.787095514645177E-3</v>
      </c>
    </row>
    <row r="4" spans="1:10" ht="17" thickBot="1" x14ac:dyDescent="0.25">
      <c r="A4" s="8"/>
    </row>
    <row r="5" spans="1:10" ht="17" thickBot="1" x14ac:dyDescent="0.25">
      <c r="B5" s="5" t="s">
        <v>14</v>
      </c>
      <c r="C5" s="6"/>
      <c r="D5" s="7"/>
      <c r="E5" s="5" t="s">
        <v>15</v>
      </c>
      <c r="F5" s="6"/>
      <c r="G5" s="6"/>
      <c r="H5" s="6"/>
      <c r="I5" s="7"/>
      <c r="J5" s="12" t="s">
        <v>19</v>
      </c>
    </row>
    <row r="6" spans="1:10" x14ac:dyDescent="0.2">
      <c r="B6" s="4">
        <v>2017</v>
      </c>
      <c r="C6" s="4">
        <v>2018</v>
      </c>
      <c r="D6" s="4">
        <v>2019</v>
      </c>
      <c r="E6" s="4">
        <v>2020</v>
      </c>
      <c r="F6" s="4">
        <v>2021</v>
      </c>
      <c r="G6" s="4">
        <v>2022</v>
      </c>
      <c r="H6" s="4">
        <v>2023</v>
      </c>
      <c r="I6" s="4">
        <v>2024</v>
      </c>
    </row>
    <row r="7" spans="1:10" x14ac:dyDescent="0.2">
      <c r="A7" s="1" t="s">
        <v>0</v>
      </c>
    </row>
    <row r="8" spans="1:10" x14ac:dyDescent="0.2">
      <c r="A8" s="1"/>
    </row>
    <row r="9" spans="1:10" x14ac:dyDescent="0.2">
      <c r="A9" s="2" t="s">
        <v>1</v>
      </c>
      <c r="B9" s="18">
        <v>824949</v>
      </c>
      <c r="C9" s="18">
        <v>1180446</v>
      </c>
      <c r="D9" s="18">
        <v>1715534</v>
      </c>
      <c r="E9" s="19">
        <f>D9*(1+E10)</f>
        <v>2544639.7061796305</v>
      </c>
      <c r="F9" s="19">
        <f t="shared" ref="F9:I9" si="0">E9*(1+F10)</f>
        <v>3850785.6517428341</v>
      </c>
      <c r="G9" s="19">
        <f t="shared" si="0"/>
        <v>5942890.8387407316</v>
      </c>
      <c r="H9" s="19">
        <f t="shared" si="0"/>
        <v>9349909.0161105376</v>
      </c>
      <c r="I9" s="19">
        <f t="shared" si="0"/>
        <v>14990644.399497241</v>
      </c>
    </row>
    <row r="10" spans="1:10" x14ac:dyDescent="0.2">
      <c r="A10" s="8" t="s">
        <v>16</v>
      </c>
      <c r="B10" s="20"/>
      <c r="C10" s="16">
        <f>C9/B9-1</f>
        <v>0.43093209398399179</v>
      </c>
      <c r="D10" s="16">
        <f>D9/C9-1</f>
        <v>0.45329307736228519</v>
      </c>
      <c r="E10" s="21">
        <f>D10+$J$10</f>
        <v>0.48329307736228522</v>
      </c>
      <c r="F10" s="21">
        <f t="shared" ref="F10:I10" si="1">E10+$J$10</f>
        <v>0.51329307736228524</v>
      </c>
      <c r="G10" s="21">
        <f t="shared" si="1"/>
        <v>0.54329307736228527</v>
      </c>
      <c r="H10" s="21">
        <f t="shared" si="1"/>
        <v>0.5732930773622853</v>
      </c>
      <c r="I10" s="21">
        <f t="shared" si="1"/>
        <v>0.60329307736228532</v>
      </c>
      <c r="J10" s="13">
        <v>0.03</v>
      </c>
    </row>
    <row r="11" spans="1:10" x14ac:dyDescent="0.2">
      <c r="A11" s="2"/>
      <c r="B11" s="22"/>
      <c r="C11" s="22"/>
      <c r="D11" s="22"/>
      <c r="E11" s="23"/>
      <c r="F11" s="23"/>
      <c r="G11" s="23"/>
      <c r="H11" s="23"/>
      <c r="I11" s="23"/>
    </row>
    <row r="12" spans="1:10" x14ac:dyDescent="0.2">
      <c r="A12" s="2" t="s">
        <v>2</v>
      </c>
      <c r="B12" s="18">
        <v>717462</v>
      </c>
      <c r="C12" s="18">
        <v>798865</v>
      </c>
      <c r="D12" s="18">
        <v>895838</v>
      </c>
      <c r="E12" s="19">
        <f>D12*(1+E13)</f>
        <v>1012296.94</v>
      </c>
      <c r="F12" s="19">
        <f t="shared" ref="F12:I12" si="2">E12*(1+F13)</f>
        <v>1154018.5116000001</v>
      </c>
      <c r="G12" s="19">
        <f t="shared" si="2"/>
        <v>1327121.28834</v>
      </c>
      <c r="H12" s="19">
        <f t="shared" si="2"/>
        <v>1539460.6944743998</v>
      </c>
      <c r="I12" s="19">
        <f t="shared" si="2"/>
        <v>1801169.0125350477</v>
      </c>
    </row>
    <row r="13" spans="1:10" x14ac:dyDescent="0.2">
      <c r="A13" s="8" t="s">
        <v>16</v>
      </c>
      <c r="B13" s="16"/>
      <c r="C13" s="16">
        <f>C12/B12-1</f>
        <v>0.11345966755033721</v>
      </c>
      <c r="D13" s="16">
        <f>D12/C12-1</f>
        <v>0.12138846989165875</v>
      </c>
      <c r="E13" s="24">
        <v>0.13</v>
      </c>
      <c r="F13" s="24">
        <v>0.14000000000000001</v>
      </c>
      <c r="G13" s="24">
        <v>0.15</v>
      </c>
      <c r="H13" s="24">
        <v>0.16</v>
      </c>
      <c r="I13" s="24">
        <v>0.17</v>
      </c>
    </row>
    <row r="14" spans="1:10" x14ac:dyDescent="0.2">
      <c r="A14" s="8" t="s">
        <v>17</v>
      </c>
      <c r="B14" s="16">
        <f>B12/B9</f>
        <v>0.8697046726524913</v>
      </c>
      <c r="C14" s="16">
        <f t="shared" ref="C14:D14" si="3">C12/C9</f>
        <v>0.67674844931491995</v>
      </c>
      <c r="D14" s="16">
        <f t="shared" si="3"/>
        <v>0.52219192391406988</v>
      </c>
      <c r="E14" s="21">
        <f>E12/E9</f>
        <v>0.39781543042877449</v>
      </c>
      <c r="F14" s="21">
        <f t="shared" ref="F14:I14" si="4">F12/F9</f>
        <v>0.29968391283417728</v>
      </c>
      <c r="G14" s="21">
        <f t="shared" si="4"/>
        <v>0.22331241214943975</v>
      </c>
      <c r="H14" s="21">
        <f t="shared" si="4"/>
        <v>0.16464980480791877</v>
      </c>
      <c r="I14" s="21">
        <f t="shared" si="4"/>
        <v>0.12015287432176402</v>
      </c>
    </row>
    <row r="15" spans="1:10" x14ac:dyDescent="0.2">
      <c r="A15" s="2"/>
      <c r="B15" s="20"/>
      <c r="C15" s="20"/>
      <c r="D15" s="20"/>
      <c r="E15" s="23"/>
      <c r="F15" s="23"/>
      <c r="G15" s="23"/>
      <c r="H15" s="23"/>
      <c r="I15" s="23"/>
    </row>
    <row r="16" spans="1:10" x14ac:dyDescent="0.2">
      <c r="A16" s="2" t="s">
        <v>3</v>
      </c>
      <c r="B16" s="18">
        <v>1534863</v>
      </c>
      <c r="C16" s="18">
        <v>772185</v>
      </c>
      <c r="D16" s="18">
        <v>883509</v>
      </c>
      <c r="E16" s="19">
        <f>D16*(1+E17)</f>
        <v>1325263.5</v>
      </c>
      <c r="F16" s="19">
        <f t="shared" ref="F16:I16" si="5">E16*(1+F17)</f>
        <v>1007200.26</v>
      </c>
      <c r="G16" s="19">
        <f t="shared" si="5"/>
        <v>1148208.2964000001</v>
      </c>
      <c r="H16" s="19">
        <f t="shared" si="5"/>
        <v>1033387.4667600001</v>
      </c>
      <c r="I16" s="19">
        <f t="shared" si="5"/>
        <v>1167727.8374387999</v>
      </c>
    </row>
    <row r="17" spans="1:9" x14ac:dyDescent="0.2">
      <c r="A17" s="8" t="s">
        <v>16</v>
      </c>
      <c r="B17" s="16"/>
      <c r="C17" s="16">
        <f>C16/B16-1</f>
        <v>-0.49690298091751517</v>
      </c>
      <c r="D17" s="16">
        <f>D16/C16-1</f>
        <v>0.14416752462169047</v>
      </c>
      <c r="E17" s="24">
        <v>0.5</v>
      </c>
      <c r="F17" s="24">
        <v>-0.24</v>
      </c>
      <c r="G17" s="24">
        <v>0.14000000000000001</v>
      </c>
      <c r="H17" s="24">
        <v>-0.1</v>
      </c>
      <c r="I17" s="24">
        <v>0.13</v>
      </c>
    </row>
    <row r="18" spans="1:9" x14ac:dyDescent="0.2">
      <c r="A18" s="8" t="s">
        <v>17</v>
      </c>
      <c r="B18" s="16">
        <f>B16/B9</f>
        <v>1.8605550161282698</v>
      </c>
      <c r="C18" s="16">
        <f t="shared" ref="C18:I18" si="6">C16/C9</f>
        <v>0.65414682247218425</v>
      </c>
      <c r="D18" s="16">
        <f t="shared" si="6"/>
        <v>0.51500524035081785</v>
      </c>
      <c r="E18" s="16">
        <f t="shared" si="6"/>
        <v>0.52080595016324382</v>
      </c>
      <c r="F18" s="16">
        <f t="shared" si="6"/>
        <v>0.26155708239541958</v>
      </c>
      <c r="G18" s="16">
        <f t="shared" si="6"/>
        <v>0.19320703131799399</v>
      </c>
      <c r="H18" s="16">
        <f t="shared" si="6"/>
        <v>0.11052379921338296</v>
      </c>
      <c r="I18" s="16">
        <f t="shared" si="6"/>
        <v>7.7897107443757621E-2</v>
      </c>
    </row>
    <row r="19" spans="1:9" x14ac:dyDescent="0.2">
      <c r="A19" s="2"/>
      <c r="B19" s="20"/>
      <c r="C19" s="20"/>
      <c r="D19" s="20"/>
      <c r="E19" s="23"/>
      <c r="F19" s="23"/>
      <c r="G19" s="23"/>
      <c r="H19" s="23"/>
      <c r="I19" s="23"/>
    </row>
    <row r="20" spans="1:9" x14ac:dyDescent="0.2">
      <c r="A20" s="2" t="s">
        <v>4</v>
      </c>
      <c r="B20" s="18">
        <v>522605</v>
      </c>
      <c r="C20" s="18">
        <v>400824</v>
      </c>
      <c r="D20" s="18">
        <v>458598</v>
      </c>
      <c r="E20" s="19">
        <f>D20*(1+E21)</f>
        <v>527387.69999999995</v>
      </c>
      <c r="F20" s="19">
        <f t="shared" ref="F20" si="7">E20*(1+F21)</f>
        <v>490470.56099999993</v>
      </c>
      <c r="G20" s="19">
        <f t="shared" ref="G20" si="8">F20*(1+G21)</f>
        <v>613088.20124999993</v>
      </c>
      <c r="H20" s="19">
        <f t="shared" ref="H20" si="9">G20*(1+H21)</f>
        <v>698920.54942499998</v>
      </c>
      <c r="I20" s="19">
        <f t="shared" ref="I20" si="10">H20*(1+I21)</f>
        <v>629028.49448250001</v>
      </c>
    </row>
    <row r="21" spans="1:9" x14ac:dyDescent="0.2">
      <c r="A21" s="8" t="s">
        <v>16</v>
      </c>
      <c r="B21" s="16"/>
      <c r="C21" s="16">
        <f>C20/B20-1</f>
        <v>-0.23302685584715033</v>
      </c>
      <c r="D21" s="16">
        <f>D20/C20-1</f>
        <v>0.14413807556433755</v>
      </c>
      <c r="E21" s="24">
        <v>0.15</v>
      </c>
      <c r="F21" s="24">
        <v>-7.0000000000000007E-2</v>
      </c>
      <c r="G21" s="24">
        <v>0.25</v>
      </c>
      <c r="H21" s="24">
        <v>0.14000000000000001</v>
      </c>
      <c r="I21" s="24">
        <v>-0.1</v>
      </c>
    </row>
    <row r="22" spans="1:9" x14ac:dyDescent="0.2">
      <c r="A22" s="8" t="s">
        <v>17</v>
      </c>
      <c r="B22" s="16">
        <f>B20/B9</f>
        <v>0.63349976786443774</v>
      </c>
      <c r="C22" s="16">
        <f t="shared" ref="C22:D22" si="11">C20/C9</f>
        <v>0.33955301640227509</v>
      </c>
      <c r="D22" s="16">
        <f t="shared" si="11"/>
        <v>0.26732084587073179</v>
      </c>
      <c r="E22" s="21">
        <f>E20/E9</f>
        <v>0.20725437032175695</v>
      </c>
      <c r="F22" s="21">
        <f t="shared" ref="F22:I22" si="12">F20/F9</f>
        <v>0.12736895931302147</v>
      </c>
      <c r="G22" s="21">
        <f t="shared" si="12"/>
        <v>0.10316329508416651</v>
      </c>
      <c r="H22" s="21">
        <f t="shared" si="12"/>
        <v>7.4751588301095948E-2</v>
      </c>
      <c r="I22" s="21">
        <f t="shared" si="12"/>
        <v>4.1961404574682358E-2</v>
      </c>
    </row>
    <row r="23" spans="1:9" x14ac:dyDescent="0.2">
      <c r="A23" s="8"/>
      <c r="B23" s="25"/>
      <c r="C23" s="25"/>
      <c r="D23" s="25"/>
      <c r="E23" s="23"/>
      <c r="F23" s="23"/>
      <c r="G23" s="23"/>
      <c r="H23" s="23"/>
      <c r="I23" s="23"/>
    </row>
    <row r="24" spans="1:9" x14ac:dyDescent="0.2">
      <c r="A24" s="2" t="s">
        <v>5</v>
      </c>
      <c r="B24" s="18">
        <v>1535595</v>
      </c>
      <c r="C24" s="18">
        <v>477022</v>
      </c>
      <c r="D24" s="18">
        <v>580917</v>
      </c>
      <c r="E24" s="19">
        <f>D24*(1+E25)</f>
        <v>708718.74</v>
      </c>
      <c r="F24" s="19">
        <f t="shared" ref="F24" si="13">E24*(1+F25)</f>
        <v>864636.8628</v>
      </c>
      <c r="G24" s="19">
        <f t="shared" ref="G24" si="14">F24*(1+G25)</f>
        <v>1054856.9726159999</v>
      </c>
      <c r="H24" s="19">
        <f t="shared" ref="H24" si="15">G24*(1+H25)</f>
        <v>1286925.5065915198</v>
      </c>
      <c r="I24" s="19">
        <f t="shared" ref="I24" si="16">H24*(1+I25)</f>
        <v>1570049.1180416541</v>
      </c>
    </row>
    <row r="25" spans="1:9" x14ac:dyDescent="0.2">
      <c r="A25" s="8" t="s">
        <v>16</v>
      </c>
      <c r="B25" s="16"/>
      <c r="C25" s="16">
        <f>C24/B24-1</f>
        <v>-0.68935689423318003</v>
      </c>
      <c r="D25" s="16">
        <f>D24/C24-1</f>
        <v>0.21779917907350188</v>
      </c>
      <c r="E25" s="24">
        <v>0.22</v>
      </c>
      <c r="F25" s="24">
        <v>0.22</v>
      </c>
      <c r="G25" s="24">
        <v>0.22</v>
      </c>
      <c r="H25" s="24">
        <v>0.22</v>
      </c>
      <c r="I25" s="24">
        <v>0.22</v>
      </c>
    </row>
    <row r="26" spans="1:9" x14ac:dyDescent="0.2">
      <c r="A26" s="8" t="s">
        <v>17</v>
      </c>
      <c r="B26" s="16">
        <f>B24/B9</f>
        <v>1.8614423437085201</v>
      </c>
      <c r="C26" s="16">
        <f t="shared" ref="C26:D26" si="17">C24/C9</f>
        <v>0.40410319489413321</v>
      </c>
      <c r="D26" s="16">
        <f t="shared" si="17"/>
        <v>0.3386216769822108</v>
      </c>
      <c r="E26" s="21">
        <f>E24/E9</f>
        <v>0.27851437603480134</v>
      </c>
      <c r="F26" s="21">
        <f t="shared" ref="F26:I26" si="18">F24/F9</f>
        <v>0.22453518346539814</v>
      </c>
      <c r="G26" s="21">
        <f t="shared" si="18"/>
        <v>0.17749896493799955</v>
      </c>
      <c r="H26" s="21">
        <f t="shared" si="18"/>
        <v>0.13764043097896017</v>
      </c>
      <c r="I26" s="21">
        <f t="shared" si="18"/>
        <v>0.10473526528948353</v>
      </c>
    </row>
    <row r="27" spans="1:9" x14ac:dyDescent="0.2">
      <c r="A27" s="2"/>
      <c r="B27" s="22"/>
      <c r="C27" s="22"/>
      <c r="D27" s="22"/>
      <c r="E27" s="23"/>
      <c r="F27" s="23"/>
      <c r="G27" s="23"/>
      <c r="H27" s="23"/>
      <c r="I27" s="23"/>
    </row>
    <row r="28" spans="1:9" x14ac:dyDescent="0.2">
      <c r="A28" s="1" t="s">
        <v>6</v>
      </c>
      <c r="B28" s="26">
        <f t="shared" ref="B28" si="19">B12+B16+B20+B24</f>
        <v>4310525</v>
      </c>
      <c r="C28" s="26">
        <f>C12+C16+C20+C24</f>
        <v>2448896</v>
      </c>
      <c r="D28" s="26">
        <f>D12+D16+D20+D24</f>
        <v>2818862</v>
      </c>
      <c r="E28" s="26">
        <f t="shared" ref="E28:I28" si="20">E12+E16+E20+E24</f>
        <v>3573666.88</v>
      </c>
      <c r="F28" s="26">
        <f t="shared" si="20"/>
        <v>3516326.1953999996</v>
      </c>
      <c r="G28" s="26">
        <f t="shared" si="20"/>
        <v>4143274.7586059999</v>
      </c>
      <c r="H28" s="26">
        <f t="shared" si="20"/>
        <v>4558694.217250919</v>
      </c>
      <c r="I28" s="26">
        <f t="shared" si="20"/>
        <v>5167974.4624980018</v>
      </c>
    </row>
    <row r="29" spans="1:9" x14ac:dyDescent="0.2">
      <c r="A29" s="8" t="s">
        <v>16</v>
      </c>
      <c r="B29" s="16"/>
      <c r="C29" s="33">
        <f>(C28-B28)/ABS(B28)</f>
        <v>-0.43187987542120737</v>
      </c>
      <c r="D29" s="33">
        <f t="shared" ref="D29" si="21">(D28-C28)/ABS(C28)</f>
        <v>0.15107460667990802</v>
      </c>
      <c r="E29" s="33">
        <f t="shared" ref="E29" si="22">(E28-D28)/ABS(D28)</f>
        <v>0.26776936224618297</v>
      </c>
      <c r="F29" s="33">
        <f t="shared" ref="F29" si="23">(F28-E28)/ABS(E28)</f>
        <v>-1.6045335652549762E-2</v>
      </c>
      <c r="G29" s="33">
        <f t="shared" ref="G29" si="24">(G28-F28)/ABS(F28)</f>
        <v>0.17829647432202511</v>
      </c>
      <c r="H29" s="33">
        <f t="shared" ref="H29" si="25">(H28-G28)/ABS(G28)</f>
        <v>0.1002635554839927</v>
      </c>
      <c r="I29" s="33">
        <f t="shared" ref="I29" si="26">(I28-H28)/ABS(H28)</f>
        <v>0.13365236100755712</v>
      </c>
    </row>
    <row r="30" spans="1:9" x14ac:dyDescent="0.2">
      <c r="A30" s="8" t="s">
        <v>17</v>
      </c>
      <c r="B30" s="16">
        <f>B28/B9</f>
        <v>5.2252018003537186</v>
      </c>
      <c r="C30" s="16">
        <f t="shared" ref="C30:D30" si="27">C28/C9</f>
        <v>2.0745514830835123</v>
      </c>
      <c r="D30" s="16">
        <f t="shared" si="27"/>
        <v>1.6431396871178303</v>
      </c>
      <c r="E30" s="16">
        <f t="shared" ref="E30:I30" si="28">E28/E9</f>
        <v>1.4043901269485766</v>
      </c>
      <c r="F30" s="16">
        <f t="shared" si="28"/>
        <v>0.91314513800801644</v>
      </c>
      <c r="G30" s="16">
        <f t="shared" si="28"/>
        <v>0.69718170348959985</v>
      </c>
      <c r="H30" s="16">
        <f t="shared" si="28"/>
        <v>0.48756562330135778</v>
      </c>
      <c r="I30" s="16">
        <f t="shared" si="28"/>
        <v>0.34474665162968754</v>
      </c>
    </row>
    <row r="31" spans="1:9" x14ac:dyDescent="0.2">
      <c r="A31" s="2"/>
      <c r="B31" s="22"/>
      <c r="C31" s="22"/>
      <c r="D31" s="22"/>
      <c r="E31" s="23"/>
      <c r="F31" s="23"/>
      <c r="G31" s="23"/>
      <c r="H31" s="23"/>
      <c r="I31" s="23"/>
    </row>
    <row r="32" spans="1:9" x14ac:dyDescent="0.2">
      <c r="A32" s="1" t="s">
        <v>7</v>
      </c>
      <c r="B32" s="26">
        <f t="shared" ref="B32" si="29">B9-B28</f>
        <v>-3485576</v>
      </c>
      <c r="C32" s="26">
        <f>C9-C28</f>
        <v>-1268450</v>
      </c>
      <c r="D32" s="26">
        <f>D9-D28</f>
        <v>-1103328</v>
      </c>
      <c r="E32" s="26">
        <f t="shared" ref="E32:I32" si="30">E9-E28</f>
        <v>-1029027.1738203694</v>
      </c>
      <c r="F32" s="26">
        <f t="shared" si="30"/>
        <v>334459.45634283451</v>
      </c>
      <c r="G32" s="26">
        <f t="shared" si="30"/>
        <v>1799616.0801347317</v>
      </c>
      <c r="H32" s="26">
        <f t="shared" si="30"/>
        <v>4791214.7988596186</v>
      </c>
      <c r="I32" s="26">
        <f t="shared" si="30"/>
        <v>9822669.936999239</v>
      </c>
    </row>
    <row r="33" spans="1:9" x14ac:dyDescent="0.2">
      <c r="A33" s="8" t="s">
        <v>16</v>
      </c>
      <c r="B33" s="16"/>
      <c r="C33" s="38">
        <v>0.64</v>
      </c>
      <c r="D33" s="38">
        <v>0.18</v>
      </c>
      <c r="E33" s="38">
        <v>0.3</v>
      </c>
      <c r="F33" s="38">
        <v>0.79</v>
      </c>
      <c r="G33" s="38">
        <v>6.18</v>
      </c>
      <c r="H33" s="38">
        <v>1.89</v>
      </c>
      <c r="I33" s="38">
        <v>1</v>
      </c>
    </row>
    <row r="34" spans="1:9" x14ac:dyDescent="0.2">
      <c r="A34" s="8" t="s">
        <v>17</v>
      </c>
      <c r="B34" s="16">
        <f>B32/B9</f>
        <v>-4.2252018003537186</v>
      </c>
      <c r="C34" s="16">
        <f t="shared" ref="C34:D34" si="31">C32/C9</f>
        <v>-1.0745514830835126</v>
      </c>
      <c r="D34" s="16">
        <f t="shared" si="31"/>
        <v>-0.64313968711783032</v>
      </c>
      <c r="E34" s="16">
        <f t="shared" ref="E34:I34" si="32">E32/E9</f>
        <v>-0.40439012694857657</v>
      </c>
      <c r="F34" s="16">
        <f t="shared" si="32"/>
        <v>8.6854861991983612E-2</v>
      </c>
      <c r="G34" s="16">
        <f t="shared" si="32"/>
        <v>0.30281829651040021</v>
      </c>
      <c r="H34" s="16">
        <f t="shared" si="32"/>
        <v>0.51243437669864222</v>
      </c>
      <c r="I34" s="16">
        <f t="shared" si="32"/>
        <v>0.65525334837031246</v>
      </c>
    </row>
    <row r="35" spans="1:9" x14ac:dyDescent="0.2">
      <c r="A35" s="2"/>
      <c r="B35" s="22"/>
      <c r="C35" s="22"/>
      <c r="D35" s="22"/>
      <c r="E35" s="23"/>
      <c r="F35" s="23"/>
      <c r="G35" s="23"/>
      <c r="H35" s="23"/>
      <c r="I35" s="23"/>
    </row>
    <row r="36" spans="1:9" x14ac:dyDescent="0.2">
      <c r="A36" s="2" t="s">
        <v>8</v>
      </c>
      <c r="B36" s="18">
        <v>21096</v>
      </c>
      <c r="C36" s="18">
        <v>27228</v>
      </c>
      <c r="D36" s="18">
        <v>36042</v>
      </c>
      <c r="E36" s="27">
        <f>AVERAGE(B36:D36)</f>
        <v>28122</v>
      </c>
      <c r="F36" s="27">
        <f t="shared" ref="F36:I36" si="33">AVERAGE(C36:E36)</f>
        <v>30464</v>
      </c>
      <c r="G36" s="27">
        <f t="shared" si="33"/>
        <v>31542.666666666668</v>
      </c>
      <c r="H36" s="27">
        <f t="shared" si="33"/>
        <v>30042.888888888891</v>
      </c>
      <c r="I36" s="27">
        <f t="shared" si="33"/>
        <v>30683.185185185186</v>
      </c>
    </row>
    <row r="37" spans="1:9" x14ac:dyDescent="0.2">
      <c r="A37" s="2" t="s">
        <v>9</v>
      </c>
      <c r="B37" s="18">
        <v>-3456</v>
      </c>
      <c r="C37" s="18">
        <v>-3894</v>
      </c>
      <c r="D37" s="18">
        <v>-24994</v>
      </c>
      <c r="E37" s="27">
        <f>AVERAGE(B37:D37)</f>
        <v>-10781.333333333334</v>
      </c>
      <c r="F37" s="27">
        <f t="shared" ref="F37:I37" si="34">AVERAGE(C37:E37)</f>
        <v>-13223.111111111111</v>
      </c>
      <c r="G37" s="27">
        <f t="shared" si="34"/>
        <v>-16332.814814814816</v>
      </c>
      <c r="H37" s="27">
        <f t="shared" si="34"/>
        <v>-13445.753086419754</v>
      </c>
      <c r="I37" s="27">
        <f t="shared" si="34"/>
        <v>-14333.893004115227</v>
      </c>
    </row>
    <row r="38" spans="1:9" x14ac:dyDescent="0.2">
      <c r="A38" s="2" t="s">
        <v>10</v>
      </c>
      <c r="B38" s="18">
        <v>4528</v>
      </c>
      <c r="C38" s="18">
        <v>-8248</v>
      </c>
      <c r="D38" s="18">
        <v>59013</v>
      </c>
      <c r="E38" s="27">
        <f>AVERAGE(B38:D38)</f>
        <v>18431</v>
      </c>
      <c r="F38" s="27">
        <f t="shared" ref="F38:I38" si="35">AVERAGE(C38:E38)</f>
        <v>23065.333333333332</v>
      </c>
      <c r="G38" s="27">
        <f t="shared" si="35"/>
        <v>33503.111111111109</v>
      </c>
      <c r="H38" s="27">
        <f t="shared" si="35"/>
        <v>24999.814814814814</v>
      </c>
      <c r="I38" s="27">
        <f t="shared" si="35"/>
        <v>27189.419753086418</v>
      </c>
    </row>
    <row r="39" spans="1:9" x14ac:dyDescent="0.2">
      <c r="A39" s="2"/>
      <c r="B39" s="20"/>
      <c r="C39" s="20"/>
      <c r="D39" s="20"/>
      <c r="E39" s="23"/>
      <c r="F39" s="23"/>
      <c r="G39" s="23"/>
      <c r="H39" s="23"/>
      <c r="I39" s="23"/>
    </row>
    <row r="40" spans="1:9" s="1" customFormat="1" x14ac:dyDescent="0.2">
      <c r="A40" s="1" t="s">
        <v>11</v>
      </c>
      <c r="B40" s="26">
        <f t="shared" ref="B40" si="36">B32+B36+B37+B38</f>
        <v>-3463408</v>
      </c>
      <c r="C40" s="26">
        <f>C32+C36+C37+C38</f>
        <v>-1253364</v>
      </c>
      <c r="D40" s="26">
        <f>D32+D36+D37+D38</f>
        <v>-1033267</v>
      </c>
      <c r="E40" s="26">
        <f t="shared" ref="E40:I40" si="37">E32+E36+E37+E38</f>
        <v>-993255.50715370278</v>
      </c>
      <c r="F40" s="26">
        <f t="shared" si="37"/>
        <v>374765.6785650567</v>
      </c>
      <c r="G40" s="26">
        <f t="shared" si="37"/>
        <v>1848329.0430976946</v>
      </c>
      <c r="H40" s="26">
        <f t="shared" si="37"/>
        <v>4832811.7494769022</v>
      </c>
      <c r="I40" s="26">
        <f t="shared" si="37"/>
        <v>9866208.6489333939</v>
      </c>
    </row>
    <row r="41" spans="1:9" x14ac:dyDescent="0.2">
      <c r="A41" s="8" t="s">
        <v>16</v>
      </c>
      <c r="B41" s="16"/>
      <c r="C41" s="33">
        <f>(C40-B40)/ABS(B40)</f>
        <v>0.6381125180746825</v>
      </c>
      <c r="D41" s="33">
        <f t="shared" ref="D41" si="38">(D40-C40)/ABS(C40)</f>
        <v>0.17560501179226465</v>
      </c>
      <c r="E41" s="33">
        <f t="shared" ref="E41" si="39">(E40-D40)/ABS(D40)</f>
        <v>3.8723285313764219E-2</v>
      </c>
      <c r="F41" s="33">
        <f t="shared" ref="F41" si="40">(F40-E40)/ABS(E40)</f>
        <v>1.377310446170084</v>
      </c>
      <c r="G41" s="33">
        <f t="shared" ref="G41" si="41">(G40-F40)/ABS(F40)</f>
        <v>3.9319592182901499</v>
      </c>
      <c r="H41" s="33">
        <f t="shared" ref="H41" si="42">(H40-G40)/ABS(G40)</f>
        <v>1.6146923176499917</v>
      </c>
      <c r="I41" s="33">
        <f t="shared" ref="I41" si="43">(I40-H40)/ABS(H40)</f>
        <v>1.0415048548086527</v>
      </c>
    </row>
    <row r="42" spans="1:9" x14ac:dyDescent="0.2">
      <c r="A42" s="8" t="s">
        <v>17</v>
      </c>
      <c r="B42" s="16">
        <f>B40/B9</f>
        <v>-4.1983298361474466</v>
      </c>
      <c r="C42" s="16">
        <f t="shared" ref="C42:D42" si="44">C40/C9</f>
        <v>-1.0617715676955999</v>
      </c>
      <c r="D42" s="16">
        <f t="shared" si="44"/>
        <v>-0.60230050817996028</v>
      </c>
      <c r="E42" s="16">
        <f t="shared" ref="E42:I42" si="45">E40/E9</f>
        <v>-0.39033247211445782</v>
      </c>
      <c r="F42" s="16">
        <f t="shared" si="45"/>
        <v>9.7321874666132305E-2</v>
      </c>
      <c r="G42" s="16">
        <f t="shared" si="45"/>
        <v>0.31101514284070986</v>
      </c>
      <c r="H42" s="16">
        <f t="shared" si="45"/>
        <v>0.51688329171435088</v>
      </c>
      <c r="I42" s="16">
        <f t="shared" si="45"/>
        <v>0.65815774065485066</v>
      </c>
    </row>
    <row r="43" spans="1:9" x14ac:dyDescent="0.2">
      <c r="A43" s="2"/>
      <c r="B43" s="22"/>
      <c r="C43" s="22"/>
      <c r="D43" s="22"/>
      <c r="E43" s="23"/>
      <c r="F43" s="23"/>
      <c r="G43" s="23"/>
      <c r="H43" s="23"/>
      <c r="I43" s="23"/>
    </row>
    <row r="44" spans="1:9" x14ac:dyDescent="0.2">
      <c r="A44" s="2" t="s">
        <v>12</v>
      </c>
      <c r="B44" s="18">
        <v>18342</v>
      </c>
      <c r="C44" s="18">
        <v>-2547</v>
      </c>
      <c r="D44" s="18">
        <v>-393</v>
      </c>
      <c r="E44" s="19">
        <f>E45*E9</f>
        <v>-25446.397061796306</v>
      </c>
      <c r="F44" s="19">
        <f t="shared" ref="F44:I44" si="46">F45*F9</f>
        <v>-38507.856517428343</v>
      </c>
      <c r="G44" s="19">
        <f t="shared" si="46"/>
        <v>-59428.908387407319</v>
      </c>
      <c r="H44" s="19">
        <f t="shared" si="46"/>
        <v>-93499.09016110537</v>
      </c>
      <c r="I44" s="19">
        <f t="shared" si="46"/>
        <v>-149906.44399497242</v>
      </c>
    </row>
    <row r="45" spans="1:9" s="8" customFormat="1" x14ac:dyDescent="0.2">
      <c r="A45" s="8" t="s">
        <v>18</v>
      </c>
      <c r="B45" s="28">
        <f>B44/B9</f>
        <v>2.2234101744471477E-2</v>
      </c>
      <c r="C45" s="28">
        <f>C44/C9</f>
        <v>-2.1576590542896497E-3</v>
      </c>
      <c r="D45" s="28">
        <f>D44/D9</f>
        <v>-2.2908318925768885E-4</v>
      </c>
      <c r="E45" s="29">
        <v>-0.01</v>
      </c>
      <c r="F45" s="29">
        <v>-0.01</v>
      </c>
      <c r="G45" s="29">
        <v>-0.01</v>
      </c>
      <c r="H45" s="29">
        <v>-0.01</v>
      </c>
      <c r="I45" s="29">
        <v>-0.01</v>
      </c>
    </row>
    <row r="46" spans="1:9" x14ac:dyDescent="0.2">
      <c r="A46" s="2"/>
      <c r="B46" s="22"/>
      <c r="C46" s="22"/>
      <c r="D46" s="22"/>
      <c r="E46" s="23"/>
      <c r="F46" s="23"/>
      <c r="G46" s="23"/>
      <c r="H46" s="23"/>
      <c r="I46" s="23"/>
    </row>
    <row r="47" spans="1:9" s="1" customFormat="1" x14ac:dyDescent="0.2">
      <c r="A47" s="34" t="s">
        <v>13</v>
      </c>
      <c r="B47" s="39">
        <f>B40+B44</f>
        <v>-3445066</v>
      </c>
      <c r="C47" s="39">
        <f t="shared" ref="C47:I47" si="47">C40+C44</f>
        <v>-1255911</v>
      </c>
      <c r="D47" s="39">
        <f t="shared" si="47"/>
        <v>-1033660</v>
      </c>
      <c r="E47" s="39">
        <f t="shared" si="47"/>
        <v>-1018701.9042154991</v>
      </c>
      <c r="F47" s="39">
        <f t="shared" si="47"/>
        <v>336257.82204762835</v>
      </c>
      <c r="G47" s="39">
        <f t="shared" si="47"/>
        <v>1788900.1347102872</v>
      </c>
      <c r="H47" s="39">
        <f t="shared" si="47"/>
        <v>4739312.6593157966</v>
      </c>
      <c r="I47" s="39">
        <f t="shared" si="47"/>
        <v>9716302.204938421</v>
      </c>
    </row>
    <row r="48" spans="1:9" s="8" customFormat="1" ht="17" thickBot="1" x14ac:dyDescent="0.25">
      <c r="A48" s="30" t="s">
        <v>16</v>
      </c>
      <c r="B48" s="35"/>
      <c r="C48" s="31">
        <f>(C47-B47)/ABS(B47)</f>
        <v>0.63544646169333185</v>
      </c>
      <c r="D48" s="31">
        <f t="shared" ref="D48" si="48">(D47-C47)/ABS(C47)</f>
        <v>0.17696397276558609</v>
      </c>
      <c r="E48" s="31">
        <f t="shared" ref="E48" si="49">(E47-D47)/ABS(D47)</f>
        <v>1.4471001861831685E-2</v>
      </c>
      <c r="F48" s="31">
        <f t="shared" ref="F48" si="50">(F47-E47)/ABS(E47)</f>
        <v>1.3300846112647446</v>
      </c>
      <c r="G48" s="31">
        <f t="shared" ref="G48" si="51">(G47-F47)/ABS(F47)</f>
        <v>4.3200253419142856</v>
      </c>
      <c r="H48" s="31">
        <f t="shared" ref="H48" si="52">(H47-G47)/ABS(G47)</f>
        <v>1.649288558571957</v>
      </c>
      <c r="I48" s="31">
        <f t="shared" ref="I48" si="53">(I47-H47)/ABS(H47)</f>
        <v>1.05015007520967</v>
      </c>
    </row>
    <row r="49" spans="1:9" x14ac:dyDescent="0.2">
      <c r="A49" s="2"/>
      <c r="B49" s="2"/>
      <c r="C49" s="2"/>
    </row>
    <row r="50" spans="1:9" x14ac:dyDescent="0.2">
      <c r="A50" s="2" t="s">
        <v>20</v>
      </c>
      <c r="B50" s="14">
        <v>61288</v>
      </c>
      <c r="C50" s="14">
        <v>91648</v>
      </c>
      <c r="D50" s="14">
        <v>87245</v>
      </c>
      <c r="E50" s="15">
        <f>E52*E9</f>
        <v>101785.58824718522</v>
      </c>
      <c r="F50" s="15">
        <f t="shared" ref="F50:I50" si="54">F52*F9</f>
        <v>115523.56955228501</v>
      </c>
      <c r="G50" s="15">
        <f t="shared" si="54"/>
        <v>118857.81677481464</v>
      </c>
      <c r="H50" s="15">
        <f t="shared" si="54"/>
        <v>186998.18032221074</v>
      </c>
      <c r="I50" s="15">
        <f t="shared" si="54"/>
        <v>149906.44399497242</v>
      </c>
    </row>
    <row r="51" spans="1:9" x14ac:dyDescent="0.2">
      <c r="A51" s="8" t="s">
        <v>16</v>
      </c>
      <c r="B51" s="16"/>
      <c r="C51" s="16">
        <f>C50/B50-1</f>
        <v>0.49536614019057557</v>
      </c>
      <c r="D51" s="16">
        <f>D50/C50-1</f>
        <v>-4.80425104748603E-2</v>
      </c>
      <c r="E51" s="16">
        <f t="shared" ref="E51:I51" si="55">E50/D50-1</f>
        <v>0.16666385749538914</v>
      </c>
      <c r="F51" s="16">
        <f t="shared" si="55"/>
        <v>0.13496980802171366</v>
      </c>
      <c r="G51" s="16">
        <f t="shared" si="55"/>
        <v>2.8862051574856995E-2</v>
      </c>
      <c r="H51" s="16">
        <f t="shared" si="55"/>
        <v>0.57329307736228508</v>
      </c>
      <c r="I51" s="16">
        <f t="shared" si="55"/>
        <v>-0.19835346131885723</v>
      </c>
    </row>
    <row r="52" spans="1:9" x14ac:dyDescent="0.2">
      <c r="A52" s="8" t="s">
        <v>17</v>
      </c>
      <c r="B52" s="16">
        <f>B50/B9</f>
        <v>7.4293077511458278E-2</v>
      </c>
      <c r="C52" s="16">
        <f t="shared" ref="C52:D52" si="56">C50/C9</f>
        <v>7.7638451907160511E-2</v>
      </c>
      <c r="D52" s="16">
        <f t="shared" si="56"/>
        <v>5.0855885106328408E-2</v>
      </c>
      <c r="E52" s="13">
        <v>0.04</v>
      </c>
      <c r="F52" s="13">
        <v>0.03</v>
      </c>
      <c r="G52" s="13">
        <v>0.02</v>
      </c>
      <c r="H52" s="13">
        <v>0.02</v>
      </c>
      <c r="I52" s="13">
        <v>0.01</v>
      </c>
    </row>
    <row r="53" spans="1:9" x14ac:dyDescent="0.2">
      <c r="A53" s="8"/>
      <c r="B53" s="16"/>
      <c r="C53" s="16"/>
      <c r="D53" s="16"/>
    </row>
    <row r="54" spans="1:9" x14ac:dyDescent="0.2">
      <c r="A54" s="2" t="s">
        <v>21</v>
      </c>
      <c r="B54" s="14">
        <v>2639895</v>
      </c>
      <c r="C54" s="14">
        <v>538211</v>
      </c>
      <c r="D54" s="14">
        <v>686013</v>
      </c>
      <c r="E54" s="15">
        <f>E56*E9</f>
        <v>1094195.0736572412</v>
      </c>
      <c r="F54" s="15">
        <f t="shared" ref="F54:I54" si="57">F56*F9</f>
        <v>1655837.8302494187</v>
      </c>
      <c r="G54" s="15">
        <f t="shared" si="57"/>
        <v>2555443.0606585145</v>
      </c>
      <c r="H54" s="15">
        <f t="shared" si="57"/>
        <v>4020460.8769275313</v>
      </c>
      <c r="I54" s="15">
        <f t="shared" si="57"/>
        <v>6445977.0917838132</v>
      </c>
    </row>
    <row r="55" spans="1:9" x14ac:dyDescent="0.2">
      <c r="A55" s="8" t="s">
        <v>16</v>
      </c>
      <c r="B55" s="16"/>
      <c r="C55" s="16">
        <f>C54/B54-1</f>
        <v>-0.79612408826866221</v>
      </c>
      <c r="D55" s="16">
        <f>D54/C54-1</f>
        <v>0.27461720403336232</v>
      </c>
      <c r="E55" s="16">
        <f t="shared" ref="E55:I55" si="58">E54/D54-1</f>
        <v>0.59500632445338675</v>
      </c>
      <c r="F55" s="16">
        <f t="shared" si="58"/>
        <v>0.51329307736228502</v>
      </c>
      <c r="G55" s="16">
        <f t="shared" si="58"/>
        <v>0.54329307736228505</v>
      </c>
      <c r="H55" s="16">
        <f t="shared" si="58"/>
        <v>0.5732930773622853</v>
      </c>
      <c r="I55" s="16">
        <f t="shared" si="58"/>
        <v>0.6032930773622851</v>
      </c>
    </row>
    <row r="56" spans="1:9" x14ac:dyDescent="0.2">
      <c r="A56" s="8" t="s">
        <v>17</v>
      </c>
      <c r="B56" s="16">
        <f>B54/B9</f>
        <v>3.2000705498158069</v>
      </c>
      <c r="C56" s="16">
        <f t="shared" ref="C56:D56" si="59">C54/C9</f>
        <v>0.45593868758079575</v>
      </c>
      <c r="D56" s="16">
        <f t="shared" si="59"/>
        <v>0.39988306847896921</v>
      </c>
      <c r="E56" s="13">
        <v>0.43</v>
      </c>
      <c r="F56" s="13">
        <v>0.43</v>
      </c>
      <c r="G56" s="13">
        <v>0.43</v>
      </c>
      <c r="H56" s="13">
        <v>0.43</v>
      </c>
      <c r="I56" s="13">
        <v>0.43</v>
      </c>
    </row>
    <row r="57" spans="1:9" x14ac:dyDescent="0.2">
      <c r="A57" s="2"/>
      <c r="B57" s="2"/>
      <c r="C57" s="2"/>
    </row>
    <row r="58" spans="1:9" x14ac:dyDescent="0.2">
      <c r="A58" s="34" t="s">
        <v>22</v>
      </c>
      <c r="B58" s="40">
        <f>B47+B50+B54</f>
        <v>-743883</v>
      </c>
      <c r="C58" s="40">
        <f t="shared" ref="C58:I58" si="60">C47+C50+C54</f>
        <v>-626052</v>
      </c>
      <c r="D58" s="40">
        <f t="shared" si="60"/>
        <v>-260402</v>
      </c>
      <c r="E58" s="40">
        <f t="shared" si="60"/>
        <v>177278.75768892735</v>
      </c>
      <c r="F58" s="40">
        <f t="shared" si="60"/>
        <v>2107619.2218493321</v>
      </c>
      <c r="G58" s="40">
        <f t="shared" si="60"/>
        <v>4463201.0121436166</v>
      </c>
      <c r="H58" s="40">
        <f t="shared" si="60"/>
        <v>8946771.7165655382</v>
      </c>
      <c r="I58" s="40">
        <f t="shared" si="60"/>
        <v>16312185.740717206</v>
      </c>
    </row>
    <row r="59" spans="1:9" s="8" customFormat="1" ht="17" thickBot="1" x14ac:dyDescent="0.25">
      <c r="A59" s="36" t="s">
        <v>16</v>
      </c>
      <c r="B59" s="36"/>
      <c r="C59" s="37">
        <f>(C58-B58)/ABS(B58)</f>
        <v>0.15839990966321316</v>
      </c>
      <c r="D59" s="37">
        <f t="shared" ref="D59:I59" si="61">(D58-C58)/ABS(C58)</f>
        <v>0.58405691539999871</v>
      </c>
      <c r="E59" s="37">
        <f t="shared" si="61"/>
        <v>1.6807887715490946</v>
      </c>
      <c r="F59" s="37">
        <f t="shared" si="61"/>
        <v>10.888729644346846</v>
      </c>
      <c r="G59" s="37">
        <f t="shared" si="61"/>
        <v>1.1176505537026642</v>
      </c>
      <c r="H59" s="37">
        <f t="shared" si="61"/>
        <v>1.0045639199809471</v>
      </c>
      <c r="I59" s="37">
        <f t="shared" si="61"/>
        <v>0.82324823494871535</v>
      </c>
    </row>
    <row r="60" spans="1:9" x14ac:dyDescent="0.2">
      <c r="A60" s="2"/>
      <c r="B60" s="2"/>
      <c r="C60" s="2"/>
    </row>
    <row r="61" spans="1:9" x14ac:dyDescent="0.2">
      <c r="A61" s="1" t="s">
        <v>23</v>
      </c>
      <c r="B61" s="2"/>
      <c r="C61" s="2"/>
    </row>
    <row r="62" spans="1:9" x14ac:dyDescent="0.2">
      <c r="B62" s="2"/>
      <c r="C62" s="2"/>
    </row>
    <row r="63" spans="1:9" x14ac:dyDescent="0.2">
      <c r="A63" s="2" t="s">
        <v>24</v>
      </c>
      <c r="B63" s="14">
        <v>2366794</v>
      </c>
      <c r="C63" s="14">
        <v>1675928</v>
      </c>
      <c r="D63" s="14">
        <v>2643986</v>
      </c>
    </row>
    <row r="64" spans="1:9" x14ac:dyDescent="0.2">
      <c r="A64" s="2" t="s">
        <v>25</v>
      </c>
      <c r="B64" s="14">
        <v>346256</v>
      </c>
      <c r="C64" s="14">
        <v>292691</v>
      </c>
      <c r="D64" s="14">
        <v>499675</v>
      </c>
      <c r="E64" s="41"/>
    </row>
    <row r="65" spans="1:11" x14ac:dyDescent="0.2">
      <c r="D65"/>
    </row>
    <row r="66" spans="1:11" s="1" customFormat="1" x14ac:dyDescent="0.2">
      <c r="A66" s="1" t="s">
        <v>26</v>
      </c>
      <c r="B66" s="1">
        <f>B63-B64</f>
        <v>2020538</v>
      </c>
      <c r="C66" s="1">
        <f>C63-C64</f>
        <v>1383237</v>
      </c>
      <c r="D66" s="1">
        <f>D63-D64</f>
        <v>2144311</v>
      </c>
      <c r="E66" s="47">
        <f>E67*E9</f>
        <v>2544639.7061796305</v>
      </c>
      <c r="F66" s="47">
        <f t="shared" ref="F66:I66" si="62">F67*F9</f>
        <v>3850785.6517428341</v>
      </c>
      <c r="G66" s="47">
        <f t="shared" si="62"/>
        <v>5942890.8387407316</v>
      </c>
      <c r="H66" s="47">
        <f t="shared" si="62"/>
        <v>9349909.0161105376</v>
      </c>
      <c r="I66" s="47">
        <f t="shared" si="62"/>
        <v>14990644.399497241</v>
      </c>
    </row>
    <row r="67" spans="1:11" s="8" customFormat="1" x14ac:dyDescent="0.2">
      <c r="A67" s="8" t="s">
        <v>17</v>
      </c>
      <c r="B67" s="10">
        <f>B66/B9</f>
        <v>2.4492883802513852</v>
      </c>
      <c r="C67" s="10">
        <f>C66/C9</f>
        <v>1.1717918481658627</v>
      </c>
      <c r="D67" s="10">
        <f>D66/D9</f>
        <v>1.2499379202044378</v>
      </c>
      <c r="E67" s="11">
        <v>1</v>
      </c>
      <c r="F67" s="11">
        <v>1</v>
      </c>
      <c r="G67" s="11">
        <v>1</v>
      </c>
      <c r="H67" s="11">
        <v>1</v>
      </c>
      <c r="I67" s="11">
        <v>1</v>
      </c>
    </row>
    <row r="69" spans="1:11" x14ac:dyDescent="0.2">
      <c r="A69" t="s">
        <v>27</v>
      </c>
      <c r="C69" s="43">
        <f>C70-B70+C50</f>
        <v>137446</v>
      </c>
      <c r="D69" s="45">
        <f>D70-C70+D50</f>
        <v>48352</v>
      </c>
      <c r="E69" s="15">
        <f>E71*E9</f>
        <v>178124.77943257414</v>
      </c>
      <c r="F69" s="15">
        <f t="shared" ref="F69:I69" si="63">F71*F9</f>
        <v>269554.99562199839</v>
      </c>
      <c r="G69" s="15">
        <f t="shared" si="63"/>
        <v>416002.35871185124</v>
      </c>
      <c r="H69" s="15">
        <f t="shared" si="63"/>
        <v>654493.6311277377</v>
      </c>
      <c r="I69" s="15">
        <f t="shared" si="63"/>
        <v>1049345.107964807</v>
      </c>
    </row>
    <row r="70" spans="1:11" x14ac:dyDescent="0.2">
      <c r="A70" t="s">
        <v>28</v>
      </c>
      <c r="B70" s="14">
        <v>166762</v>
      </c>
      <c r="C70" s="44">
        <v>212560</v>
      </c>
      <c r="D70" s="46">
        <v>173667</v>
      </c>
      <c r="E70" s="42"/>
    </row>
    <row r="71" spans="1:11" x14ac:dyDescent="0.2">
      <c r="A71" s="8" t="s">
        <v>17</v>
      </c>
      <c r="B71" s="3"/>
      <c r="C71" s="10">
        <f>C69/C9</f>
        <v>0.11643565228735579</v>
      </c>
      <c r="D71" s="10">
        <f>D69/D9</f>
        <v>2.8184810094116469E-2</v>
      </c>
      <c r="E71" s="11">
        <v>7.0000000000000007E-2</v>
      </c>
      <c r="F71" s="11">
        <v>7.0000000000000007E-2</v>
      </c>
      <c r="G71" s="11">
        <v>7.0000000000000007E-2</v>
      </c>
      <c r="H71" s="11">
        <v>7.0000000000000007E-2</v>
      </c>
      <c r="I71" s="11">
        <v>7.0000000000000007E-2</v>
      </c>
    </row>
    <row r="73" spans="1:11" x14ac:dyDescent="0.2">
      <c r="A73" s="1" t="s">
        <v>29</v>
      </c>
    </row>
    <row r="75" spans="1:11" x14ac:dyDescent="0.2">
      <c r="A75" t="s">
        <v>22</v>
      </c>
      <c r="B75" s="43">
        <f>B58</f>
        <v>-743883</v>
      </c>
      <c r="C75" s="43">
        <f t="shared" ref="C75:I75" si="64">C58</f>
        <v>-626052</v>
      </c>
      <c r="D75" s="43">
        <f t="shared" si="64"/>
        <v>-260402</v>
      </c>
      <c r="E75" s="43">
        <f t="shared" si="64"/>
        <v>177278.75768892735</v>
      </c>
      <c r="F75" s="43">
        <f t="shared" si="64"/>
        <v>2107619.2218493321</v>
      </c>
      <c r="G75" s="43">
        <f t="shared" si="64"/>
        <v>4463201.0121436166</v>
      </c>
      <c r="H75" s="43">
        <f t="shared" si="64"/>
        <v>8946771.7165655382</v>
      </c>
      <c r="I75" s="43">
        <f t="shared" si="64"/>
        <v>16312185.740717206</v>
      </c>
    </row>
    <row r="76" spans="1:11" x14ac:dyDescent="0.2">
      <c r="A76" t="s">
        <v>30</v>
      </c>
      <c r="B76" s="17">
        <f>B44</f>
        <v>18342</v>
      </c>
      <c r="C76" s="17">
        <f t="shared" ref="C76:I76" si="65">C44</f>
        <v>-2547</v>
      </c>
      <c r="D76" s="17">
        <f t="shared" si="65"/>
        <v>-393</v>
      </c>
      <c r="E76" s="17">
        <f t="shared" si="65"/>
        <v>-25446.397061796306</v>
      </c>
      <c r="F76" s="17">
        <f t="shared" si="65"/>
        <v>-38507.856517428343</v>
      </c>
      <c r="G76" s="17">
        <f t="shared" si="65"/>
        <v>-59428.908387407319</v>
      </c>
      <c r="H76" s="17">
        <f t="shared" si="65"/>
        <v>-93499.09016110537</v>
      </c>
      <c r="I76" s="17">
        <f t="shared" si="65"/>
        <v>-149906.44399497242</v>
      </c>
    </row>
    <row r="77" spans="1:11" x14ac:dyDescent="0.2">
      <c r="A77" t="s">
        <v>32</v>
      </c>
      <c r="C77" s="43">
        <f>-C69</f>
        <v>-137446</v>
      </c>
      <c r="D77" s="43">
        <f t="shared" ref="D77:I77" si="66">-D69</f>
        <v>-48352</v>
      </c>
      <c r="E77" s="43">
        <f t="shared" si="66"/>
        <v>-178124.77943257414</v>
      </c>
      <c r="F77" s="43">
        <f t="shared" si="66"/>
        <v>-269554.99562199839</v>
      </c>
      <c r="G77" s="43">
        <f t="shared" si="66"/>
        <v>-416002.35871185124</v>
      </c>
      <c r="H77" s="43">
        <f t="shared" si="66"/>
        <v>-654493.6311277377</v>
      </c>
      <c r="I77" s="43">
        <f t="shared" si="66"/>
        <v>-1049345.107964807</v>
      </c>
    </row>
    <row r="78" spans="1:11" x14ac:dyDescent="0.2">
      <c r="A78" t="s">
        <v>31</v>
      </c>
      <c r="C78" s="15">
        <f>-(C66-B66)</f>
        <v>637301</v>
      </c>
      <c r="D78" s="15">
        <f t="shared" ref="D78:I78" si="67">-(D66-C66)</f>
        <v>-761074</v>
      </c>
      <c r="E78" s="15">
        <f t="shared" si="67"/>
        <v>-400328.70617963048</v>
      </c>
      <c r="F78" s="15">
        <f t="shared" si="67"/>
        <v>-1306145.9455632037</v>
      </c>
      <c r="G78" s="15">
        <f t="shared" si="67"/>
        <v>-2092105.1869978975</v>
      </c>
      <c r="H78" s="15">
        <f t="shared" si="67"/>
        <v>-3407018.177369806</v>
      </c>
      <c r="I78" s="15">
        <f t="shared" si="67"/>
        <v>-5640735.3833867032</v>
      </c>
      <c r="K78" s="1" t="s">
        <v>47</v>
      </c>
    </row>
    <row r="79" spans="1:11" x14ac:dyDescent="0.2">
      <c r="J79" s="50" t="s">
        <v>36</v>
      </c>
      <c r="K79">
        <v>10</v>
      </c>
    </row>
    <row r="80" spans="1:11" x14ac:dyDescent="0.2">
      <c r="A80" s="32" t="s">
        <v>33</v>
      </c>
      <c r="B80" s="32"/>
      <c r="C80" s="51">
        <f>C75+C76+C77+C78</f>
        <v>-128744</v>
      </c>
      <c r="D80" s="51">
        <f>D75+D76+D77+D78</f>
        <v>-1070221</v>
      </c>
      <c r="E80" s="51">
        <f t="shared" ref="E80:I80" si="68">E75+E76+E77+E78</f>
        <v>-426621.12498507358</v>
      </c>
      <c r="F80" s="51">
        <f t="shared" si="68"/>
        <v>493410.42414670181</v>
      </c>
      <c r="G80" s="51">
        <f t="shared" si="68"/>
        <v>1895664.5580464602</v>
      </c>
      <c r="H80" s="51">
        <f t="shared" si="68"/>
        <v>4791760.8179068891</v>
      </c>
      <c r="I80" s="51">
        <f t="shared" si="68"/>
        <v>9472198.8053707238</v>
      </c>
      <c r="J80" s="49">
        <f>I80*K79</f>
        <v>94721988.053707242</v>
      </c>
    </row>
    <row r="82" spans="1:9" x14ac:dyDescent="0.2">
      <c r="A82" s="1" t="s">
        <v>38</v>
      </c>
      <c r="B82" s="1"/>
      <c r="C82" s="48">
        <f>C80</f>
        <v>-128744</v>
      </c>
      <c r="D82" s="48">
        <f t="shared" ref="D82:H82" si="69">D80</f>
        <v>-1070221</v>
      </c>
      <c r="E82" s="48">
        <f t="shared" si="69"/>
        <v>-426621.12498507358</v>
      </c>
      <c r="F82" s="48">
        <f t="shared" si="69"/>
        <v>493410.42414670181</v>
      </c>
      <c r="G82" s="48">
        <f t="shared" si="69"/>
        <v>1895664.5580464602</v>
      </c>
      <c r="H82" s="48">
        <f t="shared" si="69"/>
        <v>4791760.8179068891</v>
      </c>
      <c r="I82" s="48">
        <f>I80+J80</f>
        <v>104194186.85907796</v>
      </c>
    </row>
    <row r="84" spans="1:9" x14ac:dyDescent="0.2">
      <c r="A84" t="s">
        <v>34</v>
      </c>
      <c r="B84" s="13">
        <v>2.5000000000000001E-2</v>
      </c>
    </row>
    <row r="85" spans="1:9" x14ac:dyDescent="0.2">
      <c r="A85" t="s">
        <v>35</v>
      </c>
      <c r="B85" s="13">
        <v>0.09</v>
      </c>
    </row>
    <row r="87" spans="1:9" x14ac:dyDescent="0.2">
      <c r="A87" t="s">
        <v>37</v>
      </c>
      <c r="B87" s="52">
        <f>NPV(B85,C82:I82)</f>
        <v>60088227.866992615</v>
      </c>
    </row>
    <row r="88" spans="1:9" x14ac:dyDescent="0.2">
      <c r="A88" t="s">
        <v>39</v>
      </c>
      <c r="B88" s="14">
        <v>949158</v>
      </c>
    </row>
    <row r="89" spans="1:9" x14ac:dyDescent="0.2">
      <c r="A89" t="s">
        <v>40</v>
      </c>
      <c r="B89" s="14">
        <v>520317</v>
      </c>
    </row>
    <row r="91" spans="1:9" x14ac:dyDescent="0.2">
      <c r="A91" t="s">
        <v>41</v>
      </c>
      <c r="B91" s="52">
        <f>B87-B88+B89</f>
        <v>59659386.866992615</v>
      </c>
    </row>
    <row r="92" spans="1:9" x14ac:dyDescent="0.2">
      <c r="A92" t="s">
        <v>42</v>
      </c>
      <c r="B92">
        <v>1300568</v>
      </c>
    </row>
    <row r="94" spans="1:9" x14ac:dyDescent="0.2">
      <c r="A94" s="1" t="s">
        <v>43</v>
      </c>
      <c r="B94" s="53">
        <f>B91/B92</f>
        <v>45.871793606326321</v>
      </c>
    </row>
    <row r="95" spans="1:9" x14ac:dyDescent="0.2">
      <c r="A95" s="1"/>
      <c r="B95" s="53"/>
    </row>
    <row r="96" spans="1:9" x14ac:dyDescent="0.2">
      <c r="A96" s="1" t="s">
        <v>46</v>
      </c>
      <c r="B96" s="53">
        <v>46</v>
      </c>
    </row>
    <row r="105" spans="3:3" x14ac:dyDescent="0.2">
      <c r="C105" s="9"/>
    </row>
    <row r="106" spans="3:3" x14ac:dyDescent="0.2">
      <c r="C106" s="9"/>
    </row>
  </sheetData>
  <mergeCells count="2">
    <mergeCell ref="B5:D5"/>
    <mergeCell ref="E5:I5"/>
  </mergeCells>
  <conditionalFormatting sqref="D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Upadhyay</dc:creator>
  <cp:lastModifiedBy>Satish Upadhyay</cp:lastModifiedBy>
  <dcterms:created xsi:type="dcterms:W3CDTF">2020-11-28T20:59:03Z</dcterms:created>
  <dcterms:modified xsi:type="dcterms:W3CDTF">2020-11-29T21:44:31Z</dcterms:modified>
</cp:coreProperties>
</file>