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ish/Desktop/"/>
    </mc:Choice>
  </mc:AlternateContent>
  <xr:revisionPtr revIDLastSave="0" documentId="13_ncr:1_{2449D841-A1AD-4847-BF71-EC36ED0A22CA}" xr6:coauthVersionLast="45" xr6:coauthVersionMax="45" xr10:uidLastSave="{00000000-0000-0000-0000-000000000000}"/>
  <bookViews>
    <workbookView xWindow="-38400" yWindow="0" windowWidth="38400" windowHeight="15120" xr2:uid="{7D9E6859-7AB7-8E47-8EE8-B5A223B095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10" i="1" l="1"/>
  <c r="R110" i="1"/>
  <c r="I110" i="1"/>
  <c r="J110" i="1"/>
  <c r="K110" i="1"/>
  <c r="L110" i="1"/>
  <c r="M110" i="1"/>
  <c r="N110" i="1"/>
  <c r="O110" i="1"/>
  <c r="P110" i="1"/>
  <c r="H110" i="1"/>
  <c r="E117" i="1"/>
  <c r="D117" i="1"/>
  <c r="D140" i="1"/>
  <c r="E140" i="1"/>
  <c r="C140" i="1"/>
  <c r="E131" i="1"/>
  <c r="D131" i="1"/>
  <c r="D112" i="1"/>
  <c r="E112" i="1"/>
  <c r="C112" i="1"/>
  <c r="D121" i="1"/>
  <c r="E121" i="1"/>
  <c r="C121" i="1"/>
  <c r="D102" i="1"/>
  <c r="E102" i="1"/>
  <c r="C102" i="1"/>
  <c r="I93" i="1"/>
  <c r="J93" i="1"/>
  <c r="K93" i="1"/>
  <c r="L93" i="1"/>
  <c r="M93" i="1"/>
  <c r="N93" i="1"/>
  <c r="O93" i="1"/>
  <c r="P93" i="1"/>
  <c r="Q93" i="1"/>
  <c r="R93" i="1"/>
  <c r="H93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E93" i="1"/>
  <c r="D93" i="1"/>
  <c r="E85" i="1"/>
  <c r="D85" i="1"/>
  <c r="R85" i="1"/>
  <c r="Q85" i="1"/>
  <c r="P85" i="1"/>
  <c r="O85" i="1"/>
  <c r="N85" i="1"/>
  <c r="M85" i="1"/>
  <c r="L85" i="1"/>
  <c r="K85" i="1"/>
  <c r="J85" i="1"/>
  <c r="I85" i="1"/>
  <c r="H84" i="1"/>
  <c r="D70" i="1"/>
  <c r="E70" i="1"/>
  <c r="C70" i="1"/>
  <c r="R70" i="1"/>
  <c r="Q70" i="1"/>
  <c r="P70" i="1"/>
  <c r="O70" i="1"/>
  <c r="N70" i="1"/>
  <c r="M70" i="1"/>
  <c r="L70" i="1"/>
  <c r="K70" i="1"/>
  <c r="J70" i="1"/>
  <c r="I70" i="1"/>
  <c r="H70" i="1"/>
  <c r="D62" i="1"/>
  <c r="E62" i="1"/>
  <c r="C62" i="1"/>
  <c r="R62" i="1"/>
  <c r="Q62" i="1"/>
  <c r="P62" i="1"/>
  <c r="O62" i="1"/>
  <c r="N62" i="1"/>
  <c r="M62" i="1"/>
  <c r="L62" i="1"/>
  <c r="K62" i="1"/>
  <c r="J62" i="1"/>
  <c r="I62" i="1"/>
  <c r="H62" i="1"/>
  <c r="D53" i="1"/>
  <c r="E53" i="1"/>
  <c r="C53" i="1"/>
  <c r="D46" i="1"/>
  <c r="E46" i="1"/>
  <c r="E59" i="1" s="1"/>
  <c r="E77" i="1" s="1"/>
  <c r="C46" i="1"/>
  <c r="C59" i="1" s="1"/>
  <c r="C77" i="1" s="1"/>
  <c r="R53" i="1"/>
  <c r="Q53" i="1"/>
  <c r="P53" i="1"/>
  <c r="O53" i="1"/>
  <c r="N53" i="1"/>
  <c r="M53" i="1"/>
  <c r="L53" i="1"/>
  <c r="K53" i="1"/>
  <c r="J53" i="1"/>
  <c r="I53" i="1"/>
  <c r="H53" i="1"/>
  <c r="R46" i="1"/>
  <c r="Q46" i="1"/>
  <c r="P46" i="1"/>
  <c r="O46" i="1"/>
  <c r="N46" i="1"/>
  <c r="M46" i="1"/>
  <c r="L46" i="1"/>
  <c r="K46" i="1"/>
  <c r="J46" i="1"/>
  <c r="I46" i="1"/>
  <c r="H46" i="1"/>
  <c r="E27" i="1"/>
  <c r="D27" i="1"/>
  <c r="R27" i="1"/>
  <c r="Q27" i="1"/>
  <c r="P27" i="1"/>
  <c r="O27" i="1"/>
  <c r="N27" i="1"/>
  <c r="M27" i="1"/>
  <c r="L27" i="1"/>
  <c r="K27" i="1"/>
  <c r="J27" i="1"/>
  <c r="I27" i="1"/>
  <c r="H27" i="1"/>
  <c r="H26" i="1" s="1"/>
  <c r="H17" i="1"/>
  <c r="D17" i="1"/>
  <c r="E17" i="1"/>
  <c r="C17" i="1"/>
  <c r="D23" i="1"/>
  <c r="D35" i="1" s="1"/>
  <c r="E23" i="1"/>
  <c r="E35" i="1" s="1"/>
  <c r="C23" i="1"/>
  <c r="C35" i="1" s="1"/>
  <c r="E10" i="1"/>
  <c r="D10" i="1"/>
  <c r="I17" i="1"/>
  <c r="J17" i="1"/>
  <c r="K17" i="1"/>
  <c r="L17" i="1"/>
  <c r="M17" i="1"/>
  <c r="N17" i="1"/>
  <c r="O17" i="1"/>
  <c r="P17" i="1"/>
  <c r="Q17" i="1"/>
  <c r="R17" i="1"/>
  <c r="R13" i="1"/>
  <c r="R10" i="1" s="1"/>
  <c r="Q13" i="1"/>
  <c r="Q10" i="1" s="1"/>
  <c r="P13" i="1"/>
  <c r="P10" i="1" s="1"/>
  <c r="O13" i="1"/>
  <c r="O10" i="1" s="1"/>
  <c r="N13" i="1"/>
  <c r="N10" i="1" s="1"/>
  <c r="M13" i="1"/>
  <c r="M10" i="1" s="1"/>
  <c r="L13" i="1"/>
  <c r="L10" i="1" s="1"/>
  <c r="K13" i="1"/>
  <c r="K10" i="1" s="1"/>
  <c r="J13" i="1"/>
  <c r="J10" i="1" s="1"/>
  <c r="I13" i="1"/>
  <c r="I10" i="1" s="1"/>
  <c r="H13" i="1"/>
  <c r="H10" i="1" s="1"/>
  <c r="H9" i="1" s="1"/>
  <c r="I35" i="1"/>
  <c r="J35" i="1"/>
  <c r="K35" i="1"/>
  <c r="L35" i="1"/>
  <c r="M35" i="1"/>
  <c r="N35" i="1"/>
  <c r="O35" i="1"/>
  <c r="P35" i="1"/>
  <c r="Q35" i="1"/>
  <c r="R35" i="1"/>
  <c r="H35" i="1"/>
  <c r="H34" i="1" s="1"/>
  <c r="I34" i="1" s="1"/>
  <c r="D59" i="1"/>
  <c r="D77" i="1" s="1"/>
  <c r="C3" i="1"/>
  <c r="H102" i="1" l="1"/>
  <c r="H61" i="1"/>
  <c r="I84" i="1"/>
  <c r="I69" i="1"/>
  <c r="H16" i="1"/>
  <c r="H52" i="1" s="1"/>
  <c r="H69" i="1"/>
  <c r="H45" i="1"/>
  <c r="I26" i="1"/>
  <c r="I9" i="1"/>
  <c r="I16" i="1" s="1"/>
  <c r="I23" i="1" s="1"/>
  <c r="J34" i="1"/>
  <c r="K34" i="1" s="1"/>
  <c r="L34" i="1" s="1"/>
  <c r="M34" i="1" s="1"/>
  <c r="N34" i="1" s="1"/>
  <c r="O34" i="1" s="1"/>
  <c r="P34" i="1" s="1"/>
  <c r="Q34" i="1" s="1"/>
  <c r="R34" i="1" s="1"/>
  <c r="R69" i="1" s="1"/>
  <c r="D41" i="1"/>
  <c r="E24" i="1"/>
  <c r="E41" i="1"/>
  <c r="J84" i="1" l="1"/>
  <c r="I102" i="1"/>
  <c r="I52" i="1"/>
  <c r="N69" i="1"/>
  <c r="J69" i="1"/>
  <c r="O69" i="1"/>
  <c r="K69" i="1"/>
  <c r="J9" i="1"/>
  <c r="K9" i="1" s="1"/>
  <c r="L9" i="1" s="1"/>
  <c r="M9" i="1" s="1"/>
  <c r="N9" i="1" s="1"/>
  <c r="O9" i="1" s="1"/>
  <c r="P9" i="1" s="1"/>
  <c r="Q9" i="1" s="1"/>
  <c r="R9" i="1" s="1"/>
  <c r="R45" i="1" s="1"/>
  <c r="J26" i="1"/>
  <c r="I61" i="1"/>
  <c r="H59" i="1"/>
  <c r="H77" i="1" s="1"/>
  <c r="I45" i="1"/>
  <c r="I59" i="1" s="1"/>
  <c r="I77" i="1" s="1"/>
  <c r="P69" i="1"/>
  <c r="L69" i="1"/>
  <c r="Q69" i="1"/>
  <c r="M69" i="1"/>
  <c r="E80" i="1"/>
  <c r="E78" i="1"/>
  <c r="E42" i="1"/>
  <c r="D80" i="1"/>
  <c r="D78" i="1"/>
  <c r="M16" i="1" l="1"/>
  <c r="M52" i="1" s="1"/>
  <c r="N16" i="1"/>
  <c r="N52" i="1" s="1"/>
  <c r="O45" i="1"/>
  <c r="P45" i="1"/>
  <c r="K84" i="1"/>
  <c r="J102" i="1"/>
  <c r="L16" i="1"/>
  <c r="L52" i="1" s="1"/>
  <c r="N45" i="1"/>
  <c r="N59" i="1" s="1"/>
  <c r="Q45" i="1"/>
  <c r="R16" i="1"/>
  <c r="R52" i="1" s="1"/>
  <c r="R59" i="1" s="1"/>
  <c r="Q16" i="1"/>
  <c r="Q52" i="1" s="1"/>
  <c r="Q59" i="1" s="1"/>
  <c r="P16" i="1"/>
  <c r="P52" i="1" s="1"/>
  <c r="P59" i="1" s="1"/>
  <c r="K45" i="1"/>
  <c r="J45" i="1"/>
  <c r="K16" i="1"/>
  <c r="K52" i="1" s="1"/>
  <c r="M45" i="1"/>
  <c r="M59" i="1" s="1"/>
  <c r="L45" i="1"/>
  <c r="L59" i="1" s="1"/>
  <c r="O16" i="1"/>
  <c r="O52" i="1" s="1"/>
  <c r="J16" i="1"/>
  <c r="K26" i="1"/>
  <c r="J61" i="1"/>
  <c r="D104" i="1"/>
  <c r="D110" i="1" s="1"/>
  <c r="D114" i="1" s="1"/>
  <c r="D81" i="1"/>
  <c r="E104" i="1"/>
  <c r="E110" i="1" s="1"/>
  <c r="E114" i="1" s="1"/>
  <c r="E81" i="1"/>
  <c r="C41" i="1"/>
  <c r="O59" i="1" l="1"/>
  <c r="L84" i="1"/>
  <c r="K102" i="1"/>
  <c r="K23" i="1"/>
  <c r="L26" i="1"/>
  <c r="K61" i="1"/>
  <c r="J52" i="1"/>
  <c r="J59" i="1" s="1"/>
  <c r="J77" i="1" s="1"/>
  <c r="J23" i="1"/>
  <c r="J24" i="1" s="1"/>
  <c r="K59" i="1"/>
  <c r="L23" i="1"/>
  <c r="D24" i="1"/>
  <c r="C78" i="1"/>
  <c r="C80" i="1"/>
  <c r="D42" i="1"/>
  <c r="L24" i="1" l="1"/>
  <c r="K77" i="1"/>
  <c r="M84" i="1"/>
  <c r="L102" i="1"/>
  <c r="M26" i="1"/>
  <c r="L61" i="1"/>
  <c r="L77" i="1" s="1"/>
  <c r="K24" i="1"/>
  <c r="M23" i="1"/>
  <c r="M24" i="1" s="1"/>
  <c r="C104" i="1"/>
  <c r="C110" i="1" s="1"/>
  <c r="C114" i="1" s="1"/>
  <c r="C81" i="1"/>
  <c r="N84" i="1" l="1"/>
  <c r="M102" i="1"/>
  <c r="N26" i="1"/>
  <c r="M61" i="1"/>
  <c r="M77" i="1" s="1"/>
  <c r="N23" i="1"/>
  <c r="N24" i="1" s="1"/>
  <c r="O84" i="1" l="1"/>
  <c r="N102" i="1"/>
  <c r="O26" i="1"/>
  <c r="N61" i="1"/>
  <c r="N77" i="1" s="1"/>
  <c r="O23" i="1"/>
  <c r="O24" i="1" s="1"/>
  <c r="P84" i="1" l="1"/>
  <c r="O102" i="1"/>
  <c r="P26" i="1"/>
  <c r="O61" i="1"/>
  <c r="O77" i="1" s="1"/>
  <c r="P23" i="1"/>
  <c r="P24" i="1" s="1"/>
  <c r="Q84" i="1" l="1"/>
  <c r="P102" i="1"/>
  <c r="Q26" i="1"/>
  <c r="P61" i="1"/>
  <c r="P77" i="1" s="1"/>
  <c r="R23" i="1"/>
  <c r="Q23" i="1"/>
  <c r="Q24" i="1" s="1"/>
  <c r="I41" i="1"/>
  <c r="H23" i="1"/>
  <c r="H41" i="1" s="1"/>
  <c r="R84" i="1" l="1"/>
  <c r="R102" i="1" s="1"/>
  <c r="Q102" i="1"/>
  <c r="I80" i="1"/>
  <c r="I78" i="1"/>
  <c r="R26" i="1"/>
  <c r="R61" i="1" s="1"/>
  <c r="R77" i="1" s="1"/>
  <c r="Q61" i="1"/>
  <c r="Q77" i="1" s="1"/>
  <c r="H42" i="1"/>
  <c r="H80" i="1"/>
  <c r="H78" i="1"/>
  <c r="H24" i="1"/>
  <c r="I24" i="1"/>
  <c r="R24" i="1"/>
  <c r="I42" i="1"/>
  <c r="H81" i="1" l="1"/>
  <c r="H104" i="1"/>
  <c r="I81" i="1"/>
  <c r="I104" i="1"/>
  <c r="J41" i="1"/>
  <c r="J42" i="1" l="1"/>
  <c r="J80" i="1"/>
  <c r="J78" i="1"/>
  <c r="K41" i="1"/>
  <c r="J81" i="1" l="1"/>
  <c r="J104" i="1"/>
  <c r="K42" i="1"/>
  <c r="K80" i="1"/>
  <c r="K78" i="1"/>
  <c r="L41" i="1"/>
  <c r="K81" i="1" l="1"/>
  <c r="K104" i="1"/>
  <c r="L42" i="1"/>
  <c r="L80" i="1"/>
  <c r="L78" i="1"/>
  <c r="M41" i="1"/>
  <c r="L81" i="1" l="1"/>
  <c r="L104" i="1"/>
  <c r="M42" i="1"/>
  <c r="M80" i="1"/>
  <c r="M78" i="1"/>
  <c r="N41" i="1"/>
  <c r="M81" i="1" l="1"/>
  <c r="M104" i="1"/>
  <c r="N42" i="1"/>
  <c r="N80" i="1"/>
  <c r="N78" i="1"/>
  <c r="O41" i="1"/>
  <c r="N81" i="1" l="1"/>
  <c r="N104" i="1"/>
  <c r="O42" i="1"/>
  <c r="O80" i="1"/>
  <c r="O78" i="1"/>
  <c r="P41" i="1"/>
  <c r="O81" i="1" l="1"/>
  <c r="O104" i="1"/>
  <c r="P42" i="1"/>
  <c r="P80" i="1"/>
  <c r="P78" i="1"/>
  <c r="Q41" i="1"/>
  <c r="P81" i="1" l="1"/>
  <c r="P104" i="1"/>
  <c r="Q42" i="1"/>
  <c r="Q80" i="1"/>
  <c r="Q78" i="1"/>
  <c r="R41" i="1"/>
  <c r="Q81" i="1" l="1"/>
  <c r="Q104" i="1"/>
  <c r="R42" i="1"/>
  <c r="R80" i="1"/>
  <c r="R78" i="1"/>
  <c r="R81" i="1" l="1"/>
  <c r="R104" i="1"/>
</calcChain>
</file>

<file path=xl/sharedStrings.xml><?xml version="1.0" encoding="utf-8"?>
<sst xmlns="http://schemas.openxmlformats.org/spreadsheetml/2006/main" count="97" uniqueCount="59">
  <si>
    <t xml:space="preserve">TSLA Discounted Cash Flow Model </t>
  </si>
  <si>
    <t>Price</t>
  </si>
  <si>
    <t>Income Statement</t>
  </si>
  <si>
    <t>Revenues</t>
  </si>
  <si>
    <t xml:space="preserve">   Automotive Sales</t>
  </si>
  <si>
    <t xml:space="preserve">   Automotive Leasings</t>
  </si>
  <si>
    <t xml:space="preserve">      Total automotive Revenues</t>
  </si>
  <si>
    <t>   Energy generation and storage</t>
  </si>
  <si>
    <t xml:space="preserve">   Service and other</t>
  </si>
  <si>
    <t>Total Revenues</t>
  </si>
  <si>
    <t>x</t>
  </si>
  <si>
    <t>Cost of Revenues</t>
  </si>
  <si>
    <t xml:space="preserve">      Total Automotive Cost of Revenues</t>
  </si>
  <si>
    <t>Total Cost of Revenues</t>
  </si>
  <si>
    <t>Gross Profit</t>
  </si>
  <si>
    <t>Operating Expenses</t>
  </si>
  <si>
    <t xml:space="preserve">   Research and Development</t>
  </si>
  <si>
    <t xml:space="preserve">   Selling, General, Administrative Expenses </t>
  </si>
  <si>
    <t xml:space="preserve">   Restructuring &amp; Other</t>
  </si>
  <si>
    <t>Total Operating Expenses</t>
  </si>
  <si>
    <t>Loss from Operations</t>
  </si>
  <si>
    <t>Interest Income</t>
  </si>
  <si>
    <t>Interest Expense</t>
  </si>
  <si>
    <t>Other income(expenses), net</t>
  </si>
  <si>
    <t>Loss Before Income Taxes</t>
  </si>
  <si>
    <t>Provision for income taxes</t>
  </si>
  <si>
    <t xml:space="preserve">Net Loss </t>
  </si>
  <si>
    <t>(in millinos except share)</t>
  </si>
  <si>
    <t xml:space="preserve">      %growth</t>
  </si>
  <si>
    <t xml:space="preserve">   % growth</t>
  </si>
  <si>
    <t xml:space="preserve">   % margin</t>
  </si>
  <si>
    <t>Bull Case</t>
  </si>
  <si>
    <t>Bear Case</t>
  </si>
  <si>
    <t>Base Case</t>
  </si>
  <si>
    <t xml:space="preserve">Case(A -&gt; Bull, B - &gt; Base, C-&gt;Bear) </t>
  </si>
  <si>
    <t>B</t>
  </si>
  <si>
    <t xml:space="preserve">   %growth</t>
  </si>
  <si>
    <t xml:space="preserve">   % of auto sales</t>
  </si>
  <si>
    <r>
      <t xml:space="preserve">   </t>
    </r>
    <r>
      <rPr>
        <i/>
        <sz val="12"/>
        <color theme="1"/>
        <rFont val="Calibri"/>
        <family val="2"/>
        <scheme val="minor"/>
      </rPr>
      <t>% of sales</t>
    </r>
  </si>
  <si>
    <t xml:space="preserve">   % of sales</t>
  </si>
  <si>
    <t xml:space="preserve">   % of Revenue</t>
  </si>
  <si>
    <t xml:space="preserve">   % of Growth</t>
  </si>
  <si>
    <t>`</t>
  </si>
  <si>
    <r>
      <t xml:space="preserve">   </t>
    </r>
    <r>
      <rPr>
        <sz val="12"/>
        <color theme="1"/>
        <rFont val="Calibri"/>
        <family val="2"/>
        <scheme val="minor"/>
      </rPr>
      <t xml:space="preserve">Depreciation and Amortization </t>
    </r>
  </si>
  <si>
    <t xml:space="preserve">   Stock Based Compensation </t>
  </si>
  <si>
    <t>Adj. EBITDA</t>
  </si>
  <si>
    <t xml:space="preserve">   Effective Tax Rate</t>
  </si>
  <si>
    <t xml:space="preserve">Balance Sheet </t>
  </si>
  <si>
    <t>Current Assets</t>
  </si>
  <si>
    <t>(-) Unrestricted Cash</t>
  </si>
  <si>
    <t>(-) Current Liabilities</t>
  </si>
  <si>
    <t>(+) ST DEBT</t>
  </si>
  <si>
    <t xml:space="preserve">   Net Working Capital </t>
  </si>
  <si>
    <t xml:space="preserve">Capital Expenditures </t>
  </si>
  <si>
    <t xml:space="preserve">PP&amp;E </t>
  </si>
  <si>
    <t>Solar Energy PP&amp;E</t>
  </si>
  <si>
    <t xml:space="preserve">Total </t>
  </si>
  <si>
    <t xml:space="preserve">      % of Capex</t>
  </si>
  <si>
    <t xml:space="preserve">Net PP&amp;E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</si>
</sst>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8" formatCode="0_);[Red]\(0\)"/>
    <numFmt numFmtId="172" formatCode="0.00000%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sz val="12"/>
      <color rgb="FF2A1DBF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rgb="FF2A1DB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41">
    <xf numFmtId="0" fontId="0" fillId="0" borderId="0" xfId="0"/>
    <xf numFmtId="8" fontId="0" fillId="0" borderId="0" xfId="0" applyNumberFormat="1"/>
    <xf numFmtId="0" fontId="4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168" fontId="6" fillId="0" borderId="0" xfId="0" applyNumberFormat="1" applyFont="1"/>
    <xf numFmtId="168" fontId="0" fillId="0" borderId="0" xfId="0" applyNumberFormat="1"/>
    <xf numFmtId="168" fontId="4" fillId="0" borderId="0" xfId="0" applyNumberFormat="1" applyFont="1"/>
    <xf numFmtId="168" fontId="7" fillId="0" borderId="0" xfId="0" applyNumberFormat="1" applyFont="1"/>
    <xf numFmtId="9" fontId="0" fillId="0" borderId="0" xfId="0" applyNumberFormat="1" applyFont="1"/>
    <xf numFmtId="9" fontId="5" fillId="0" borderId="0" xfId="0" applyNumberFormat="1" applyFont="1"/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4" fillId="0" borderId="2" xfId="4" applyAlignment="1">
      <alignment horizontal="center"/>
    </xf>
    <xf numFmtId="0" fontId="9" fillId="0" borderId="0" xfId="0" applyFont="1"/>
    <xf numFmtId="168" fontId="9" fillId="0" borderId="0" xfId="0" applyNumberFormat="1" applyFont="1"/>
    <xf numFmtId="9" fontId="9" fillId="0" borderId="4" xfId="0" applyNumberFormat="1" applyFont="1" applyBorder="1"/>
    <xf numFmtId="9" fontId="9" fillId="0" borderId="0" xfId="0" applyNumberFormat="1" applyFont="1"/>
    <xf numFmtId="0" fontId="10" fillId="0" borderId="0" xfId="0" applyFont="1"/>
    <xf numFmtId="9" fontId="9" fillId="0" borderId="5" xfId="0" applyNumberFormat="1" applyFont="1" applyBorder="1"/>
    <xf numFmtId="0" fontId="2" fillId="2" borderId="1" xfId="2" applyFont="1" applyAlignment="1">
      <alignment horizontal="center"/>
    </xf>
    <xf numFmtId="172" fontId="0" fillId="0" borderId="0" xfId="1" applyNumberFormat="1" applyFont="1"/>
    <xf numFmtId="1" fontId="0" fillId="0" borderId="0" xfId="0" applyNumberFormat="1"/>
    <xf numFmtId="1" fontId="4" fillId="0" borderId="0" xfId="0" applyNumberFormat="1" applyFont="1"/>
    <xf numFmtId="9" fontId="5" fillId="0" borderId="0" xfId="3" applyNumberFormat="1" applyFont="1"/>
    <xf numFmtId="9" fontId="8" fillId="0" borderId="0" xfId="0" applyNumberFormat="1" applyFont="1"/>
    <xf numFmtId="9" fontId="8" fillId="0" borderId="0" xfId="1" applyFont="1"/>
    <xf numFmtId="9" fontId="11" fillId="0" borderId="0" xfId="1" applyFont="1"/>
    <xf numFmtId="9" fontId="11" fillId="0" borderId="0" xfId="0" applyNumberFormat="1" applyFont="1"/>
    <xf numFmtId="0" fontId="12" fillId="0" borderId="0" xfId="0" applyFont="1" applyFill="1" applyBorder="1"/>
    <xf numFmtId="0" fontId="11" fillId="0" borderId="0" xfId="0" applyFont="1"/>
    <xf numFmtId="9" fontId="6" fillId="0" borderId="0" xfId="1" applyFont="1"/>
    <xf numFmtId="9" fontId="9" fillId="0" borderId="0" xfId="0" applyNumberFormat="1" applyFont="1" applyBorder="1"/>
    <xf numFmtId="0" fontId="0" fillId="0" borderId="0" xfId="0" applyBorder="1"/>
    <xf numFmtId="9" fontId="8" fillId="0" borderId="0" xfId="1" applyFont="1" applyFill="1"/>
    <xf numFmtId="10" fontId="8" fillId="0" borderId="0" xfId="1" applyNumberFormat="1" applyFont="1"/>
    <xf numFmtId="9" fontId="8" fillId="0" borderId="0" xfId="1" applyFont="1" applyBorder="1"/>
    <xf numFmtId="9" fontId="6" fillId="0" borderId="0" xfId="0" applyNumberFormat="1" applyFont="1"/>
    <xf numFmtId="0" fontId="12" fillId="0" borderId="0" xfId="0" applyFont="1"/>
  </cellXfs>
  <cellStyles count="5">
    <cellStyle name="Explanatory Text" xfId="3" builtinId="53"/>
    <cellStyle name="Normal" xfId="0" builtinId="0"/>
    <cellStyle name="Note" xfId="2" builtinId="10"/>
    <cellStyle name="Percent" xfId="1" builtinId="5"/>
    <cellStyle name="Total" xfId="4" builtinId="25"/>
  </cellStyles>
  <dxfs count="0"/>
  <tableStyles count="0" defaultTableStyle="TableStyleMedium2" defaultPivotStyle="PivotStyleLight16"/>
  <colors>
    <mruColors>
      <color rgb="FF2A1D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FC724-F895-3141-9A07-B65A90725095}">
  <dimension ref="A1:R140"/>
  <sheetViews>
    <sheetView tabSelected="1" topLeftCell="C89" workbookViewId="0">
      <selection activeCell="H110" sqref="H110:R110"/>
    </sheetView>
  </sheetViews>
  <sheetFormatPr baseColWidth="10" defaultRowHeight="16" x14ac:dyDescent="0.2"/>
  <cols>
    <col min="1" max="1" width="3.83203125" customWidth="1"/>
    <col min="2" max="2" width="61" customWidth="1"/>
    <col min="3" max="5" width="17.83203125" customWidth="1"/>
    <col min="6" max="6" width="17" customWidth="1"/>
    <col min="7" max="7" width="16.83203125" customWidth="1"/>
    <col min="8" max="18" width="17.83203125" customWidth="1"/>
  </cols>
  <sheetData>
    <row r="1" spans="1:18" x14ac:dyDescent="0.2">
      <c r="B1" t="s">
        <v>0</v>
      </c>
    </row>
    <row r="2" spans="1:18" x14ac:dyDescent="0.2">
      <c r="B2" s="5" t="s">
        <v>27</v>
      </c>
    </row>
    <row r="3" spans="1:18" x14ac:dyDescent="0.2">
      <c r="B3" t="s">
        <v>1</v>
      </c>
      <c r="C3" s="1">
        <f>486.64</f>
        <v>486.64</v>
      </c>
    </row>
    <row r="4" spans="1:18" x14ac:dyDescent="0.2">
      <c r="B4" s="2" t="s">
        <v>34</v>
      </c>
      <c r="C4" s="22" t="s">
        <v>35</v>
      </c>
    </row>
    <row r="6" spans="1:18" ht="17" thickBot="1" x14ac:dyDescent="0.25">
      <c r="A6" s="4" t="s">
        <v>10</v>
      </c>
      <c r="B6" s="13" t="s">
        <v>2</v>
      </c>
      <c r="C6" s="14">
        <v>2017</v>
      </c>
      <c r="D6" s="14">
        <v>2018</v>
      </c>
      <c r="E6" s="14">
        <v>2019</v>
      </c>
      <c r="F6" s="15"/>
      <c r="G6" s="15"/>
      <c r="H6" s="14">
        <v>2020</v>
      </c>
      <c r="I6" s="14">
        <v>2021</v>
      </c>
      <c r="J6" s="14">
        <v>2022</v>
      </c>
      <c r="K6" s="14">
        <v>2023</v>
      </c>
      <c r="L6" s="14">
        <v>2024</v>
      </c>
      <c r="M6" s="14">
        <v>2025</v>
      </c>
      <c r="N6" s="14">
        <v>2026</v>
      </c>
      <c r="O6" s="14">
        <v>2027</v>
      </c>
      <c r="P6" s="14">
        <v>2028</v>
      </c>
      <c r="Q6" s="14">
        <v>2029</v>
      </c>
      <c r="R6" s="14">
        <v>2030</v>
      </c>
    </row>
    <row r="8" spans="1:18" x14ac:dyDescent="0.2">
      <c r="B8" s="35" t="s">
        <v>3</v>
      </c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 x14ac:dyDescent="0.2">
      <c r="B9" t="s">
        <v>4</v>
      </c>
      <c r="C9" s="16">
        <v>8535</v>
      </c>
      <c r="D9" s="16">
        <v>17632</v>
      </c>
      <c r="E9" s="16">
        <v>19952</v>
      </c>
      <c r="F9" s="26"/>
      <c r="H9" s="24">
        <f>E9*(1+H10)</f>
        <v>21947.200000000001</v>
      </c>
      <c r="I9" s="24">
        <f>H9*(1+I10)</f>
        <v>24141.920000000002</v>
      </c>
      <c r="J9" s="24">
        <f t="shared" ref="J9:R9" si="0">I9*(1+J10)</f>
        <v>26556.112000000005</v>
      </c>
      <c r="K9" s="24">
        <f t="shared" si="0"/>
        <v>29211.723200000008</v>
      </c>
      <c r="L9" s="24">
        <f t="shared" si="0"/>
        <v>32132.895520000013</v>
      </c>
      <c r="M9" s="24">
        <f t="shared" si="0"/>
        <v>35346.185072000015</v>
      </c>
      <c r="N9" s="24">
        <f t="shared" si="0"/>
        <v>38880.803579200023</v>
      </c>
      <c r="O9" s="24">
        <f t="shared" si="0"/>
        <v>42768.88393712003</v>
      </c>
      <c r="P9" s="24">
        <f t="shared" si="0"/>
        <v>47045.772330832035</v>
      </c>
      <c r="Q9" s="24">
        <f t="shared" si="0"/>
        <v>51750.349563915239</v>
      </c>
      <c r="R9" s="24">
        <f t="shared" si="0"/>
        <v>56925.384520306769</v>
      </c>
    </row>
    <row r="10" spans="1:18" x14ac:dyDescent="0.2">
      <c r="B10" s="5" t="s">
        <v>36</v>
      </c>
      <c r="C10" s="16"/>
      <c r="D10" s="29">
        <f>D9/C9-1</f>
        <v>1.0658465143526654</v>
      </c>
      <c r="E10" s="30">
        <f>E9/D9-1</f>
        <v>0.13157894736842102</v>
      </c>
      <c r="F10" s="26"/>
      <c r="G10" s="31"/>
      <c r="H10" s="38">
        <f>IF($C$4 = "A", H12, IF($C$4 = "B", H13, H14))</f>
        <v>0.1</v>
      </c>
      <c r="I10" s="38">
        <f t="shared" ref="I10:R10" si="1">IF($C$4 = "A", I12, IF($C$4 = "B", I13, I14))</f>
        <v>0.1</v>
      </c>
      <c r="J10" s="38">
        <f t="shared" si="1"/>
        <v>0.1</v>
      </c>
      <c r="K10" s="38">
        <f t="shared" si="1"/>
        <v>0.1</v>
      </c>
      <c r="L10" s="38">
        <f t="shared" si="1"/>
        <v>0.1</v>
      </c>
      <c r="M10" s="38">
        <f t="shared" si="1"/>
        <v>0.1</v>
      </c>
      <c r="N10" s="38">
        <f t="shared" si="1"/>
        <v>0.1</v>
      </c>
      <c r="O10" s="38">
        <f t="shared" si="1"/>
        <v>0.1</v>
      </c>
      <c r="P10" s="38">
        <f t="shared" si="1"/>
        <v>0.1</v>
      </c>
      <c r="Q10" s="38">
        <f t="shared" si="1"/>
        <v>0.1</v>
      </c>
      <c r="R10" s="38">
        <f t="shared" si="1"/>
        <v>0.1</v>
      </c>
    </row>
    <row r="11" spans="1:18" x14ac:dyDescent="0.2">
      <c r="C11" s="16"/>
      <c r="D11" s="16"/>
      <c r="E11" s="16"/>
      <c r="F11" s="26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</row>
    <row r="12" spans="1:18" x14ac:dyDescent="0.2">
      <c r="C12" s="16"/>
      <c r="D12" s="16"/>
      <c r="E12" s="16"/>
      <c r="F12" s="26"/>
      <c r="G12" s="3" t="s">
        <v>31</v>
      </c>
      <c r="H12" s="18">
        <v>0.15</v>
      </c>
      <c r="I12" s="18">
        <v>0.15</v>
      </c>
      <c r="J12" s="18">
        <v>0.15</v>
      </c>
      <c r="K12" s="18">
        <v>0.15</v>
      </c>
      <c r="L12" s="18">
        <v>0.15</v>
      </c>
      <c r="M12" s="18">
        <v>0.15</v>
      </c>
      <c r="N12" s="18">
        <v>0.15</v>
      </c>
      <c r="O12" s="18">
        <v>0.15</v>
      </c>
      <c r="P12" s="18">
        <v>0.15</v>
      </c>
      <c r="Q12" s="18">
        <v>0.15</v>
      </c>
      <c r="R12" s="18">
        <v>0.15</v>
      </c>
    </row>
    <row r="13" spans="1:18" x14ac:dyDescent="0.2">
      <c r="C13" s="16"/>
      <c r="D13" s="16"/>
      <c r="E13" s="16"/>
      <c r="F13" s="26"/>
      <c r="G13" s="3" t="s">
        <v>33</v>
      </c>
      <c r="H13" s="18">
        <f t="shared" ref="H13:R13" si="2">0.1</f>
        <v>0.1</v>
      </c>
      <c r="I13" s="18">
        <f t="shared" si="2"/>
        <v>0.1</v>
      </c>
      <c r="J13" s="18">
        <f t="shared" si="2"/>
        <v>0.1</v>
      </c>
      <c r="K13" s="18">
        <f t="shared" si="2"/>
        <v>0.1</v>
      </c>
      <c r="L13" s="18">
        <f t="shared" si="2"/>
        <v>0.1</v>
      </c>
      <c r="M13" s="18">
        <f t="shared" si="2"/>
        <v>0.1</v>
      </c>
      <c r="N13" s="18">
        <f t="shared" si="2"/>
        <v>0.1</v>
      </c>
      <c r="O13" s="18">
        <f t="shared" si="2"/>
        <v>0.1</v>
      </c>
      <c r="P13" s="18">
        <f t="shared" si="2"/>
        <v>0.1</v>
      </c>
      <c r="Q13" s="18">
        <f t="shared" si="2"/>
        <v>0.1</v>
      </c>
      <c r="R13" s="18">
        <f t="shared" si="2"/>
        <v>0.1</v>
      </c>
    </row>
    <row r="14" spans="1:18" x14ac:dyDescent="0.2">
      <c r="C14" s="16"/>
      <c r="D14" s="16"/>
      <c r="E14" s="16"/>
      <c r="F14" s="26"/>
      <c r="G14" s="3" t="s">
        <v>32</v>
      </c>
      <c r="H14" s="18">
        <v>0.05</v>
      </c>
      <c r="I14" s="18">
        <v>0.05</v>
      </c>
      <c r="J14" s="18">
        <v>0.05</v>
      </c>
      <c r="K14" s="18">
        <v>0.05</v>
      </c>
      <c r="L14" s="18">
        <v>0.05</v>
      </c>
      <c r="M14" s="18">
        <v>0.05</v>
      </c>
      <c r="N14" s="18">
        <v>0.05</v>
      </c>
      <c r="O14" s="18">
        <v>0.05</v>
      </c>
      <c r="P14" s="18">
        <v>0.05</v>
      </c>
      <c r="Q14" s="18">
        <v>0.05</v>
      </c>
      <c r="R14" s="18">
        <v>0.05</v>
      </c>
    </row>
    <row r="15" spans="1:18" x14ac:dyDescent="0.2">
      <c r="C15" s="16"/>
      <c r="D15" s="16"/>
      <c r="E15" s="16"/>
      <c r="F15" s="26"/>
      <c r="G15" s="3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</row>
    <row r="16" spans="1:18" x14ac:dyDescent="0.2">
      <c r="B16" t="s">
        <v>5</v>
      </c>
      <c r="C16" s="16">
        <v>1107</v>
      </c>
      <c r="D16" s="16">
        <v>883</v>
      </c>
      <c r="E16" s="16">
        <v>869</v>
      </c>
      <c r="F16" s="26"/>
      <c r="G16" s="3"/>
      <c r="H16" s="24">
        <f>H17*H9</f>
        <v>877.88800000000003</v>
      </c>
      <c r="I16" s="24">
        <f t="shared" ref="I16:R16" si="3">I17*I9</f>
        <v>965.67680000000007</v>
      </c>
      <c r="J16" s="24">
        <f t="shared" si="3"/>
        <v>1062.2444800000003</v>
      </c>
      <c r="K16" s="24">
        <f t="shared" si="3"/>
        <v>1168.4689280000002</v>
      </c>
      <c r="L16" s="24">
        <f t="shared" si="3"/>
        <v>1285.3158208000004</v>
      </c>
      <c r="M16" s="24">
        <f t="shared" si="3"/>
        <v>1413.8474028800006</v>
      </c>
      <c r="N16" s="24">
        <f t="shared" si="3"/>
        <v>1555.2321431680009</v>
      </c>
      <c r="O16" s="24">
        <f t="shared" si="3"/>
        <v>1710.7553574848012</v>
      </c>
      <c r="P16" s="24">
        <f t="shared" si="3"/>
        <v>1881.8308932332814</v>
      </c>
      <c r="Q16" s="24">
        <f t="shared" si="3"/>
        <v>2070.0139825566098</v>
      </c>
      <c r="R16" s="24">
        <f t="shared" si="3"/>
        <v>2277.0153808122709</v>
      </c>
    </row>
    <row r="17" spans="2:18" x14ac:dyDescent="0.2">
      <c r="B17" s="5" t="s">
        <v>37</v>
      </c>
      <c r="C17" s="30">
        <f>C16/C9</f>
        <v>0.12970123022847099</v>
      </c>
      <c r="D17" s="30">
        <f t="shared" ref="D17:E17" si="4">D16/D9</f>
        <v>5.0079401088929221E-2</v>
      </c>
      <c r="E17" s="30">
        <f t="shared" si="4"/>
        <v>4.3554530874097837E-2</v>
      </c>
      <c r="F17" s="26"/>
      <c r="G17" s="31"/>
      <c r="H17" s="27">
        <f>IF($C$4="A",H19,IF($C$4="B",H20,H21))</f>
        <v>0.04</v>
      </c>
      <c r="I17" s="27">
        <f t="shared" ref="I17:R17" si="5">IF($C$4="A",I19,IF($C$4="B",I20,I21))</f>
        <v>0.04</v>
      </c>
      <c r="J17" s="27">
        <f t="shared" si="5"/>
        <v>0.04</v>
      </c>
      <c r="K17" s="27">
        <f t="shared" si="5"/>
        <v>0.04</v>
      </c>
      <c r="L17" s="27">
        <f t="shared" si="5"/>
        <v>0.04</v>
      </c>
      <c r="M17" s="27">
        <f t="shared" si="5"/>
        <v>0.04</v>
      </c>
      <c r="N17" s="27">
        <f t="shared" si="5"/>
        <v>0.04</v>
      </c>
      <c r="O17" s="27">
        <f t="shared" si="5"/>
        <v>0.04</v>
      </c>
      <c r="P17" s="27">
        <f t="shared" si="5"/>
        <v>0.04</v>
      </c>
      <c r="Q17" s="27">
        <f t="shared" si="5"/>
        <v>0.04</v>
      </c>
      <c r="R17" s="27">
        <f t="shared" si="5"/>
        <v>0.04</v>
      </c>
    </row>
    <row r="18" spans="2:18" x14ac:dyDescent="0.2">
      <c r="C18" s="16"/>
      <c r="D18" s="16"/>
      <c r="E18" s="16"/>
      <c r="F18" s="26"/>
      <c r="G18" s="3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</row>
    <row r="19" spans="2:18" x14ac:dyDescent="0.2">
      <c r="C19" s="16"/>
      <c r="D19" s="16"/>
      <c r="E19" s="16"/>
      <c r="F19" s="26"/>
      <c r="G19" s="3" t="s">
        <v>31</v>
      </c>
      <c r="H19" s="18">
        <v>0.05</v>
      </c>
      <c r="I19" s="18">
        <v>0.05</v>
      </c>
      <c r="J19" s="18">
        <v>0.05</v>
      </c>
      <c r="K19" s="18">
        <v>0.05</v>
      </c>
      <c r="L19" s="18">
        <v>0.05</v>
      </c>
      <c r="M19" s="18">
        <v>0.05</v>
      </c>
      <c r="N19" s="18">
        <v>0.05</v>
      </c>
      <c r="O19" s="18">
        <v>0.05</v>
      </c>
      <c r="P19" s="18">
        <v>0.05</v>
      </c>
      <c r="Q19" s="18">
        <v>0.05</v>
      </c>
      <c r="R19" s="18">
        <v>0.05</v>
      </c>
    </row>
    <row r="20" spans="2:18" x14ac:dyDescent="0.2">
      <c r="C20" s="16"/>
      <c r="D20" s="16"/>
      <c r="E20" s="16"/>
      <c r="F20" s="26"/>
      <c r="G20" s="3" t="s">
        <v>33</v>
      </c>
      <c r="H20" s="18">
        <v>0.04</v>
      </c>
      <c r="I20" s="18">
        <v>0.04</v>
      </c>
      <c r="J20" s="18">
        <v>0.04</v>
      </c>
      <c r="K20" s="18">
        <v>0.04</v>
      </c>
      <c r="L20" s="18">
        <v>0.04</v>
      </c>
      <c r="M20" s="18">
        <v>0.04</v>
      </c>
      <c r="N20" s="18">
        <v>0.04</v>
      </c>
      <c r="O20" s="18">
        <v>0.04</v>
      </c>
      <c r="P20" s="18">
        <v>0.04</v>
      </c>
      <c r="Q20" s="18">
        <v>0.04</v>
      </c>
      <c r="R20" s="18">
        <v>0.04</v>
      </c>
    </row>
    <row r="21" spans="2:18" x14ac:dyDescent="0.2">
      <c r="C21" s="16"/>
      <c r="D21" s="16"/>
      <c r="E21" s="16"/>
      <c r="F21" s="26"/>
      <c r="G21" s="3" t="s">
        <v>32</v>
      </c>
      <c r="H21" s="18">
        <v>0.03</v>
      </c>
      <c r="I21" s="18">
        <v>0.03</v>
      </c>
      <c r="J21" s="18">
        <v>0.03</v>
      </c>
      <c r="K21" s="18">
        <v>0.03</v>
      </c>
      <c r="L21" s="18">
        <v>0.03</v>
      </c>
      <c r="M21" s="18">
        <v>0.03</v>
      </c>
      <c r="N21" s="18">
        <v>0.03</v>
      </c>
      <c r="O21" s="18">
        <v>0.03</v>
      </c>
      <c r="P21" s="18">
        <v>0.03</v>
      </c>
      <c r="Q21" s="18">
        <v>0.03</v>
      </c>
      <c r="R21" s="18">
        <v>0.03</v>
      </c>
    </row>
    <row r="22" spans="2:18" x14ac:dyDescent="0.2">
      <c r="C22" s="16"/>
      <c r="D22" s="16"/>
      <c r="E22" s="16"/>
      <c r="G22" s="3"/>
    </row>
    <row r="23" spans="2:18" s="2" customFormat="1" x14ac:dyDescent="0.2">
      <c r="B23" s="2" t="s">
        <v>6</v>
      </c>
      <c r="C23" s="2">
        <f>C9+C16</f>
        <v>9642</v>
      </c>
      <c r="D23" s="2">
        <f t="shared" ref="D23:E23" si="6">D9+D16</f>
        <v>18515</v>
      </c>
      <c r="E23" s="2">
        <f t="shared" si="6"/>
        <v>20821</v>
      </c>
      <c r="G23" s="3"/>
      <c r="H23" s="25">
        <f>H9+H16</f>
        <v>22825.088</v>
      </c>
      <c r="I23" s="25">
        <f t="shared" ref="I23:R23" si="7">I9+I16</f>
        <v>25107.596800000003</v>
      </c>
      <c r="J23" s="25">
        <f t="shared" si="7"/>
        <v>27618.356480000006</v>
      </c>
      <c r="K23" s="25">
        <f t="shared" si="7"/>
        <v>30380.19212800001</v>
      </c>
      <c r="L23" s="25">
        <f t="shared" si="7"/>
        <v>33418.211340800015</v>
      </c>
      <c r="M23" s="25">
        <f t="shared" si="7"/>
        <v>36760.032474880012</v>
      </c>
      <c r="N23" s="25">
        <f t="shared" si="7"/>
        <v>40436.035722368026</v>
      </c>
      <c r="O23" s="25">
        <f t="shared" si="7"/>
        <v>44479.639294604829</v>
      </c>
      <c r="P23" s="25">
        <f t="shared" si="7"/>
        <v>48927.603224065315</v>
      </c>
      <c r="Q23" s="25">
        <f t="shared" si="7"/>
        <v>53820.363546471846</v>
      </c>
      <c r="R23" s="25">
        <f t="shared" si="7"/>
        <v>59202.399901119039</v>
      </c>
    </row>
    <row r="24" spans="2:18" s="3" customFormat="1" x14ac:dyDescent="0.2">
      <c r="B24" s="5" t="s">
        <v>28</v>
      </c>
      <c r="C24" s="23"/>
      <c r="D24" s="12">
        <f>D23/C23-1</f>
        <v>0.92024476249740728</v>
      </c>
      <c r="E24" s="12">
        <f>E23/D23-1</f>
        <v>0.12454766405617068</v>
      </c>
      <c r="H24" s="12">
        <f>H23/E23-1</f>
        <v>9.6253205897891547E-2</v>
      </c>
      <c r="I24" s="12">
        <f>I23/H23-1</f>
        <v>0.10000000000000009</v>
      </c>
      <c r="J24" s="12">
        <f t="shared" ref="J24:R24" si="8">J23/I23-1</f>
        <v>0.10000000000000009</v>
      </c>
      <c r="K24" s="12">
        <f t="shared" si="8"/>
        <v>0.10000000000000009</v>
      </c>
      <c r="L24" s="12">
        <f t="shared" si="8"/>
        <v>0.10000000000000009</v>
      </c>
      <c r="M24" s="12">
        <f t="shared" si="8"/>
        <v>9.9999999999999867E-2</v>
      </c>
      <c r="N24" s="12">
        <f t="shared" si="8"/>
        <v>0.10000000000000031</v>
      </c>
      <c r="O24" s="12">
        <f t="shared" si="8"/>
        <v>0.10000000000000009</v>
      </c>
      <c r="P24" s="12">
        <f t="shared" si="8"/>
        <v>0.10000000000000009</v>
      </c>
      <c r="Q24" s="12">
        <f t="shared" si="8"/>
        <v>0.10000000000000009</v>
      </c>
      <c r="R24" s="12">
        <f t="shared" si="8"/>
        <v>0.10000000000000009</v>
      </c>
    </row>
    <row r="25" spans="2:18" s="3" customFormat="1" x14ac:dyDescent="0.2">
      <c r="B25" s="5"/>
      <c r="D25" s="11"/>
      <c r="E25" s="1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2:18" x14ac:dyDescent="0.2">
      <c r="B26" t="s">
        <v>7</v>
      </c>
      <c r="C26" s="16">
        <v>1116</v>
      </c>
      <c r="D26" s="16">
        <v>1555</v>
      </c>
      <c r="E26" s="16">
        <v>1531</v>
      </c>
      <c r="G26" s="3"/>
      <c r="H26" s="24">
        <f>E26*(1+H27)</f>
        <v>1607.55</v>
      </c>
      <c r="I26" s="24">
        <f>H26*(1+I27)</f>
        <v>1687.9275</v>
      </c>
      <c r="J26" s="24">
        <f t="shared" ref="J26:R26" si="9">I26*(1+J27)</f>
        <v>1772.323875</v>
      </c>
      <c r="K26" s="24">
        <f t="shared" si="9"/>
        <v>1860.9400687500001</v>
      </c>
      <c r="L26" s="24">
        <f t="shared" si="9"/>
        <v>1953.9870721875002</v>
      </c>
      <c r="M26" s="24">
        <f t="shared" si="9"/>
        <v>2051.6864257968755</v>
      </c>
      <c r="N26" s="24">
        <f t="shared" si="9"/>
        <v>2154.2707470867194</v>
      </c>
      <c r="O26" s="24">
        <f t="shared" si="9"/>
        <v>2261.9842844410555</v>
      </c>
      <c r="P26" s="24">
        <f t="shared" si="9"/>
        <v>2375.0834986631085</v>
      </c>
      <c r="Q26" s="24">
        <f t="shared" si="9"/>
        <v>2493.8376735962638</v>
      </c>
      <c r="R26" s="24">
        <f t="shared" si="9"/>
        <v>2618.529557276077</v>
      </c>
    </row>
    <row r="27" spans="2:18" x14ac:dyDescent="0.2">
      <c r="B27" s="5" t="s">
        <v>29</v>
      </c>
      <c r="C27" s="16"/>
      <c r="D27" s="30">
        <f>D26/C26-1</f>
        <v>0.39336917562724016</v>
      </c>
      <c r="E27" s="30">
        <f>E26/D26-1</f>
        <v>-1.5434083601286175E-2</v>
      </c>
      <c r="G27" s="31"/>
      <c r="H27" s="27">
        <f>IF($C$4 = "A", H29, IF($C$4 = "B", H30, H31))</f>
        <v>0.05</v>
      </c>
      <c r="I27" s="27">
        <f t="shared" ref="I27:R27" si="10">IF($C$4 = "A", I29, IF($C$4 = "B", I30, I31))</f>
        <v>0.05</v>
      </c>
      <c r="J27" s="27">
        <f t="shared" si="10"/>
        <v>0.05</v>
      </c>
      <c r="K27" s="27">
        <f t="shared" si="10"/>
        <v>0.05</v>
      </c>
      <c r="L27" s="27">
        <f t="shared" si="10"/>
        <v>0.05</v>
      </c>
      <c r="M27" s="27">
        <f t="shared" si="10"/>
        <v>0.05</v>
      </c>
      <c r="N27" s="27">
        <f t="shared" si="10"/>
        <v>0.05</v>
      </c>
      <c r="O27" s="27">
        <f t="shared" si="10"/>
        <v>0.05</v>
      </c>
      <c r="P27" s="27">
        <f t="shared" si="10"/>
        <v>0.05</v>
      </c>
      <c r="Q27" s="27">
        <f t="shared" si="10"/>
        <v>0.05</v>
      </c>
      <c r="R27" s="27">
        <f t="shared" si="10"/>
        <v>0.05</v>
      </c>
    </row>
    <row r="28" spans="2:18" x14ac:dyDescent="0.2">
      <c r="C28" s="16"/>
      <c r="D28" s="16"/>
      <c r="E28" s="16"/>
      <c r="G28" s="20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2:18" x14ac:dyDescent="0.2">
      <c r="C29" s="16"/>
      <c r="D29" s="16"/>
      <c r="E29" s="16"/>
      <c r="G29" s="20" t="s">
        <v>31</v>
      </c>
      <c r="H29" s="18">
        <v>7.0000000000000007E-2</v>
      </c>
      <c r="I29" s="18">
        <v>7.0000000000000007E-2</v>
      </c>
      <c r="J29" s="18">
        <v>7.0000000000000007E-2</v>
      </c>
      <c r="K29" s="18">
        <v>7.0000000000000007E-2</v>
      </c>
      <c r="L29" s="18">
        <v>7.0000000000000007E-2</v>
      </c>
      <c r="M29" s="18">
        <v>7.0000000000000007E-2</v>
      </c>
      <c r="N29" s="18">
        <v>7.0000000000000007E-2</v>
      </c>
      <c r="O29" s="18">
        <v>7.0000000000000007E-2</v>
      </c>
      <c r="P29" s="18">
        <v>7.0000000000000007E-2</v>
      </c>
      <c r="Q29" s="18">
        <v>7.0000000000000007E-2</v>
      </c>
      <c r="R29" s="18">
        <v>7.0000000000000007E-2</v>
      </c>
    </row>
    <row r="30" spans="2:18" x14ac:dyDescent="0.2">
      <c r="C30" s="16"/>
      <c r="D30" s="16"/>
      <c r="E30" s="16"/>
      <c r="G30" s="20" t="s">
        <v>33</v>
      </c>
      <c r="H30" s="21">
        <v>0.05</v>
      </c>
      <c r="I30" s="21">
        <v>0.05</v>
      </c>
      <c r="J30" s="21">
        <v>0.05</v>
      </c>
      <c r="K30" s="21">
        <v>0.05</v>
      </c>
      <c r="L30" s="21">
        <v>0.05</v>
      </c>
      <c r="M30" s="21">
        <v>0.05</v>
      </c>
      <c r="N30" s="21">
        <v>0.05</v>
      </c>
      <c r="O30" s="21">
        <v>0.05</v>
      </c>
      <c r="P30" s="21">
        <v>0.05</v>
      </c>
      <c r="Q30" s="21">
        <v>0.05</v>
      </c>
      <c r="R30" s="21">
        <v>0.05</v>
      </c>
    </row>
    <row r="31" spans="2:18" x14ac:dyDescent="0.2">
      <c r="C31" s="16"/>
      <c r="D31" s="16"/>
      <c r="E31" s="16"/>
      <c r="G31" s="20" t="s">
        <v>32</v>
      </c>
      <c r="H31" s="21">
        <v>0.03</v>
      </c>
      <c r="I31" s="21">
        <v>0.03</v>
      </c>
      <c r="J31" s="21">
        <v>0.03</v>
      </c>
      <c r="K31" s="21">
        <v>0.03</v>
      </c>
      <c r="L31" s="21">
        <v>0.03</v>
      </c>
      <c r="M31" s="21">
        <v>0.03</v>
      </c>
      <c r="N31" s="21">
        <v>0.03</v>
      </c>
      <c r="O31" s="21">
        <v>0.03</v>
      </c>
      <c r="P31" s="21">
        <v>0.03</v>
      </c>
      <c r="Q31" s="21">
        <v>0.03</v>
      </c>
      <c r="R31" s="21">
        <v>0.03</v>
      </c>
    </row>
    <row r="32" spans="2:18" x14ac:dyDescent="0.2">
      <c r="C32" s="16"/>
      <c r="D32" s="16"/>
      <c r="E32" s="16"/>
      <c r="G32" s="3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</row>
    <row r="33" spans="2:18" x14ac:dyDescent="0.2">
      <c r="C33" s="16"/>
      <c r="D33" s="16"/>
      <c r="E33" s="16"/>
      <c r="G33" s="3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</row>
    <row r="34" spans="2:18" x14ac:dyDescent="0.2">
      <c r="B34" t="s">
        <v>8</v>
      </c>
      <c r="C34" s="16">
        <v>1001</v>
      </c>
      <c r="D34" s="16">
        <v>1391</v>
      </c>
      <c r="E34" s="16">
        <v>2226</v>
      </c>
      <c r="G34" s="3"/>
      <c r="H34" s="24">
        <f>E34*(1+H35)</f>
        <v>2426.34</v>
      </c>
      <c r="I34" s="24">
        <f>H34*(1+I35)</f>
        <v>2644.7106000000003</v>
      </c>
      <c r="J34" s="24">
        <f t="shared" ref="J34:R34" si="11">I34*(1+J35)</f>
        <v>2882.7345540000006</v>
      </c>
      <c r="K34" s="24">
        <f t="shared" si="11"/>
        <v>3142.180663860001</v>
      </c>
      <c r="L34" s="24">
        <f t="shared" si="11"/>
        <v>3424.9769236074012</v>
      </c>
      <c r="M34" s="24">
        <f t="shared" si="11"/>
        <v>3733.2248467320674</v>
      </c>
      <c r="N34" s="24">
        <f t="shared" si="11"/>
        <v>4069.2150829379539</v>
      </c>
      <c r="O34" s="24">
        <f t="shared" si="11"/>
        <v>4435.4444404023698</v>
      </c>
      <c r="P34" s="24">
        <f t="shared" si="11"/>
        <v>4834.6344400385833</v>
      </c>
      <c r="Q34" s="24">
        <f t="shared" si="11"/>
        <v>5269.7515396420558</v>
      </c>
      <c r="R34" s="24">
        <f t="shared" si="11"/>
        <v>5744.0291782098411</v>
      </c>
    </row>
    <row r="35" spans="2:18" x14ac:dyDescent="0.2">
      <c r="B35" s="32" t="s">
        <v>37</v>
      </c>
      <c r="C35" s="30">
        <f>C34/C23</f>
        <v>0.10381663555278987</v>
      </c>
      <c r="D35" s="30">
        <f t="shared" ref="D35:E35" si="12">D34/D23</f>
        <v>7.512827437213071E-2</v>
      </c>
      <c r="E35" s="30">
        <f t="shared" si="12"/>
        <v>0.10691129148455886</v>
      </c>
      <c r="G35" s="31"/>
      <c r="H35" s="27">
        <f>IF($C$4 = "A", H37, IF($C$4 = "B", H38, H39))</f>
        <v>0.09</v>
      </c>
      <c r="I35" s="27">
        <f t="shared" ref="I35:R35" si="13">IF($C$4 = "A", I37, IF($C$4 = "B", I38, I39))</f>
        <v>0.09</v>
      </c>
      <c r="J35" s="27">
        <f t="shared" si="13"/>
        <v>0.09</v>
      </c>
      <c r="K35" s="27">
        <f t="shared" si="13"/>
        <v>0.09</v>
      </c>
      <c r="L35" s="27">
        <f t="shared" si="13"/>
        <v>0.09</v>
      </c>
      <c r="M35" s="27">
        <f t="shared" si="13"/>
        <v>0.09</v>
      </c>
      <c r="N35" s="27">
        <f t="shared" si="13"/>
        <v>0.09</v>
      </c>
      <c r="O35" s="27">
        <f t="shared" si="13"/>
        <v>0.09</v>
      </c>
      <c r="P35" s="27">
        <f t="shared" si="13"/>
        <v>0.09</v>
      </c>
      <c r="Q35" s="27">
        <f t="shared" si="13"/>
        <v>0.09</v>
      </c>
      <c r="R35" s="27">
        <f t="shared" si="13"/>
        <v>0.09</v>
      </c>
    </row>
    <row r="36" spans="2:18" x14ac:dyDescent="0.2">
      <c r="C36" s="16"/>
      <c r="D36" s="16"/>
      <c r="E36" s="16"/>
      <c r="G36" s="20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2:18" x14ac:dyDescent="0.2">
      <c r="C37" s="16"/>
      <c r="D37" s="16"/>
      <c r="E37" s="16"/>
      <c r="G37" s="20" t="s">
        <v>31</v>
      </c>
      <c r="H37" s="18">
        <v>0.08</v>
      </c>
      <c r="I37" s="18">
        <v>0.08</v>
      </c>
      <c r="J37" s="18">
        <v>0.08</v>
      </c>
      <c r="K37" s="18">
        <v>0.08</v>
      </c>
      <c r="L37" s="18">
        <v>0.08</v>
      </c>
      <c r="M37" s="18">
        <v>0.08</v>
      </c>
      <c r="N37" s="18">
        <v>0.08</v>
      </c>
      <c r="O37" s="18">
        <v>0.08</v>
      </c>
      <c r="P37" s="18">
        <v>0.08</v>
      </c>
      <c r="Q37" s="18">
        <v>0.08</v>
      </c>
      <c r="R37" s="18">
        <v>0.08</v>
      </c>
    </row>
    <row r="38" spans="2:18" x14ac:dyDescent="0.2">
      <c r="C38" s="16"/>
      <c r="D38" s="16"/>
      <c r="E38" s="16"/>
      <c r="G38" s="20" t="s">
        <v>33</v>
      </c>
      <c r="H38" s="21">
        <v>0.09</v>
      </c>
      <c r="I38" s="21">
        <v>0.09</v>
      </c>
      <c r="J38" s="21">
        <v>0.09</v>
      </c>
      <c r="K38" s="21">
        <v>0.09</v>
      </c>
      <c r="L38" s="21">
        <v>0.09</v>
      </c>
      <c r="M38" s="21">
        <v>0.09</v>
      </c>
      <c r="N38" s="21">
        <v>0.09</v>
      </c>
      <c r="O38" s="21">
        <v>0.09</v>
      </c>
      <c r="P38" s="21">
        <v>0.09</v>
      </c>
      <c r="Q38" s="21">
        <v>0.09</v>
      </c>
      <c r="R38" s="21">
        <v>0.09</v>
      </c>
    </row>
    <row r="39" spans="2:18" x14ac:dyDescent="0.2">
      <c r="C39" s="16"/>
      <c r="D39" s="16"/>
      <c r="E39" s="16"/>
      <c r="G39" s="20" t="s">
        <v>32</v>
      </c>
      <c r="H39" s="21">
        <v>0.1</v>
      </c>
      <c r="I39" s="21">
        <v>0.1</v>
      </c>
      <c r="J39" s="21">
        <v>0.1</v>
      </c>
      <c r="K39" s="21">
        <v>0.1</v>
      </c>
      <c r="L39" s="21">
        <v>0.1</v>
      </c>
      <c r="M39" s="21">
        <v>0.1</v>
      </c>
      <c r="N39" s="21">
        <v>0.1</v>
      </c>
      <c r="O39" s="21">
        <v>0.1</v>
      </c>
      <c r="P39" s="21">
        <v>0.1</v>
      </c>
      <c r="Q39" s="21">
        <v>0.1</v>
      </c>
      <c r="R39" s="21">
        <v>0.1</v>
      </c>
    </row>
    <row r="40" spans="2:18" x14ac:dyDescent="0.2">
      <c r="C40" s="6"/>
      <c r="D40" s="6"/>
      <c r="E40" s="6"/>
    </row>
    <row r="41" spans="2:18" s="2" customFormat="1" x14ac:dyDescent="0.2">
      <c r="B41" s="2" t="s">
        <v>9</v>
      </c>
      <c r="C41" s="2">
        <f>C23+C26+C34</f>
        <v>11759</v>
      </c>
      <c r="D41" s="2">
        <f>D23+D26+D34</f>
        <v>21461</v>
      </c>
      <c r="E41" s="2">
        <f>E23+E26+E34</f>
        <v>24578</v>
      </c>
      <c r="H41" s="25">
        <f>H23+H26+H34</f>
        <v>26858.977999999999</v>
      </c>
      <c r="I41" s="25">
        <f>I23+I26+I34</f>
        <v>29440.234900000003</v>
      </c>
      <c r="J41" s="25">
        <f>J23+J26+J34</f>
        <v>32273.414909000006</v>
      </c>
      <c r="K41" s="25">
        <f>K23+K26+K34</f>
        <v>35383.312860610014</v>
      </c>
      <c r="L41" s="25">
        <f>L23+L26+L34</f>
        <v>38797.175336594912</v>
      </c>
      <c r="M41" s="25">
        <f>M23+M26+M34</f>
        <v>42544.943747408957</v>
      </c>
      <c r="N41" s="25">
        <f>N23+N26+N34</f>
        <v>46659.521552392696</v>
      </c>
      <c r="O41" s="25">
        <f>O23+O26+O34</f>
        <v>51177.068019448248</v>
      </c>
      <c r="P41" s="25">
        <f>P23+P26+P34</f>
        <v>56137.32116276701</v>
      </c>
      <c r="Q41" s="25">
        <f>Q23+Q26+Q34</f>
        <v>61583.95275971017</v>
      </c>
      <c r="R41" s="25">
        <f>R23+R26+R34</f>
        <v>67564.958636604948</v>
      </c>
    </row>
    <row r="42" spans="2:18" s="5" customFormat="1" x14ac:dyDescent="0.2">
      <c r="B42" s="5" t="s">
        <v>29</v>
      </c>
      <c r="D42" s="12">
        <f>D41/C41-1</f>
        <v>0.8250701590271281</v>
      </c>
      <c r="E42" s="12">
        <f>E41/D41-1</f>
        <v>0.14524020315921904</v>
      </c>
      <c r="H42" s="12">
        <f>H41/E41-1</f>
        <v>9.2805679876312164E-2</v>
      </c>
      <c r="I42" s="12">
        <f>I41/H41-1</f>
        <v>9.6104062485177444E-2</v>
      </c>
      <c r="J42" s="12">
        <f t="shared" ref="J42:R42" si="14">J41/I41-1</f>
        <v>9.6234966148317058E-2</v>
      </c>
      <c r="K42" s="12">
        <f t="shared" si="14"/>
        <v>9.6360981953067526E-2</v>
      </c>
      <c r="L42" s="12">
        <f t="shared" si="14"/>
        <v>9.6482273704374677E-2</v>
      </c>
      <c r="M42" s="12">
        <f t="shared" si="14"/>
        <v>9.6599001816480623E-2</v>
      </c>
      <c r="N42" s="12">
        <f t="shared" si="14"/>
        <v>9.6711323193001464E-2</v>
      </c>
      <c r="O42" s="12">
        <f t="shared" si="14"/>
        <v>9.68193911286237E-2</v>
      </c>
      <c r="P42" s="12">
        <f t="shared" si="14"/>
        <v>9.6923355230779773E-2</v>
      </c>
      <c r="Q42" s="12">
        <f t="shared" si="14"/>
        <v>9.7023361359744209E-2</v>
      </c>
      <c r="R42" s="12">
        <f t="shared" si="14"/>
        <v>9.7119551585648001E-2</v>
      </c>
    </row>
    <row r="44" spans="2:18" x14ac:dyDescent="0.2">
      <c r="B44" s="2" t="s">
        <v>11</v>
      </c>
    </row>
    <row r="45" spans="2:18" x14ac:dyDescent="0.2">
      <c r="B45" t="s">
        <v>4</v>
      </c>
      <c r="C45" s="7">
        <v>-6725</v>
      </c>
      <c r="D45" s="7">
        <v>-13686</v>
      </c>
      <c r="E45" s="7">
        <v>-15939</v>
      </c>
      <c r="G45" s="3"/>
      <c r="H45" s="7">
        <f>-H46*H9</f>
        <v>-17338.288</v>
      </c>
      <c r="I45" s="7">
        <f t="shared" ref="I45:R45" si="15">-I46*I9</f>
        <v>-19072.116800000003</v>
      </c>
      <c r="J45" s="7">
        <f t="shared" si="15"/>
        <v>-20979.328480000004</v>
      </c>
      <c r="K45" s="7">
        <f t="shared" si="15"/>
        <v>-23077.261328000008</v>
      </c>
      <c r="L45" s="7">
        <f t="shared" si="15"/>
        <v>-25384.98746080001</v>
      </c>
      <c r="M45" s="7">
        <f t="shared" si="15"/>
        <v>-27923.486206880014</v>
      </c>
      <c r="N45" s="7">
        <f t="shared" si="15"/>
        <v>-30715.834827568018</v>
      </c>
      <c r="O45" s="7">
        <f t="shared" si="15"/>
        <v>-33787.418310324829</v>
      </c>
      <c r="P45" s="7">
        <f t="shared" si="15"/>
        <v>-37166.160141357308</v>
      </c>
      <c r="Q45" s="7">
        <f t="shared" si="15"/>
        <v>-40882.77615549304</v>
      </c>
      <c r="R45" s="7">
        <f t="shared" si="15"/>
        <v>-44971.053771042352</v>
      </c>
    </row>
    <row r="46" spans="2:18" x14ac:dyDescent="0.2">
      <c r="B46" t="s">
        <v>38</v>
      </c>
      <c r="C46" s="36">
        <f>ABS(C45/C9)</f>
        <v>0.78793204452255416</v>
      </c>
      <c r="D46" s="36">
        <f t="shared" ref="D46:E46" si="16">ABS(D45/D9)</f>
        <v>0.7762023593466425</v>
      </c>
      <c r="E46" s="36">
        <f t="shared" si="16"/>
        <v>0.79886728147554131</v>
      </c>
      <c r="G46" s="31"/>
      <c r="H46" s="27">
        <f>IF($C$4 = "A", H48, IF($C$4 = "B", H49, H50))</f>
        <v>0.79</v>
      </c>
      <c r="I46" s="27">
        <f t="shared" ref="I46:R46" si="17">IF($C$4 = "A", I48, IF($C$4 = "B", I49, I50))</f>
        <v>0.79</v>
      </c>
      <c r="J46" s="27">
        <f t="shared" si="17"/>
        <v>0.79</v>
      </c>
      <c r="K46" s="27">
        <f t="shared" si="17"/>
        <v>0.79</v>
      </c>
      <c r="L46" s="27">
        <f t="shared" si="17"/>
        <v>0.79</v>
      </c>
      <c r="M46" s="27">
        <f t="shared" si="17"/>
        <v>0.79</v>
      </c>
      <c r="N46" s="27">
        <f t="shared" si="17"/>
        <v>0.79</v>
      </c>
      <c r="O46" s="27">
        <f t="shared" si="17"/>
        <v>0.79</v>
      </c>
      <c r="P46" s="27">
        <f t="shared" si="17"/>
        <v>0.79</v>
      </c>
      <c r="Q46" s="27">
        <f t="shared" si="17"/>
        <v>0.79</v>
      </c>
      <c r="R46" s="27">
        <f t="shared" si="17"/>
        <v>0.79</v>
      </c>
    </row>
    <row r="47" spans="2:18" x14ac:dyDescent="0.2">
      <c r="C47" s="7"/>
      <c r="D47" s="7"/>
      <c r="E47" s="7"/>
      <c r="G47" s="20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</row>
    <row r="48" spans="2:18" x14ac:dyDescent="0.2">
      <c r="C48" s="7"/>
      <c r="D48" s="7"/>
      <c r="E48" s="7"/>
      <c r="G48" s="20" t="s">
        <v>31</v>
      </c>
      <c r="H48" s="18">
        <v>0.78</v>
      </c>
      <c r="I48" s="18">
        <v>0.78</v>
      </c>
      <c r="J48" s="18">
        <v>0.78</v>
      </c>
      <c r="K48" s="18">
        <v>0.78</v>
      </c>
      <c r="L48" s="18">
        <v>0.78</v>
      </c>
      <c r="M48" s="18">
        <v>0.78</v>
      </c>
      <c r="N48" s="18">
        <v>0.78</v>
      </c>
      <c r="O48" s="18">
        <v>0.78</v>
      </c>
      <c r="P48" s="18">
        <v>0.78</v>
      </c>
      <c r="Q48" s="18">
        <v>0.78</v>
      </c>
      <c r="R48" s="18">
        <v>0.78</v>
      </c>
    </row>
    <row r="49" spans="2:18" x14ac:dyDescent="0.2">
      <c r="C49" s="7"/>
      <c r="D49" s="7"/>
      <c r="E49" s="7"/>
      <c r="G49" s="20" t="s">
        <v>33</v>
      </c>
      <c r="H49" s="21">
        <v>0.79</v>
      </c>
      <c r="I49" s="21">
        <v>0.79</v>
      </c>
      <c r="J49" s="21">
        <v>0.79</v>
      </c>
      <c r="K49" s="21">
        <v>0.79</v>
      </c>
      <c r="L49" s="21">
        <v>0.79</v>
      </c>
      <c r="M49" s="21">
        <v>0.79</v>
      </c>
      <c r="N49" s="21">
        <v>0.79</v>
      </c>
      <c r="O49" s="21">
        <v>0.79</v>
      </c>
      <c r="P49" s="21">
        <v>0.79</v>
      </c>
      <c r="Q49" s="21">
        <v>0.79</v>
      </c>
      <c r="R49" s="21">
        <v>0.79</v>
      </c>
    </row>
    <row r="50" spans="2:18" x14ac:dyDescent="0.2">
      <c r="C50" s="7"/>
      <c r="D50" s="7"/>
      <c r="E50" s="7"/>
      <c r="G50" s="20" t="s">
        <v>32</v>
      </c>
      <c r="H50" s="21">
        <v>0.8</v>
      </c>
      <c r="I50" s="21">
        <v>0.8</v>
      </c>
      <c r="J50" s="21">
        <v>0.8</v>
      </c>
      <c r="K50" s="21">
        <v>0.8</v>
      </c>
      <c r="L50" s="21">
        <v>0.8</v>
      </c>
      <c r="M50" s="21">
        <v>0.8</v>
      </c>
      <c r="N50" s="21">
        <v>0.8</v>
      </c>
      <c r="O50" s="21">
        <v>0.8</v>
      </c>
      <c r="P50" s="21">
        <v>0.8</v>
      </c>
      <c r="Q50" s="21">
        <v>0.8</v>
      </c>
      <c r="R50" s="21">
        <v>0.8</v>
      </c>
    </row>
    <row r="51" spans="2:18" x14ac:dyDescent="0.2">
      <c r="C51" s="7"/>
      <c r="D51" s="7"/>
      <c r="E51" s="7"/>
      <c r="G51" s="20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</row>
    <row r="52" spans="2:18" x14ac:dyDescent="0.2">
      <c r="B52" t="s">
        <v>5</v>
      </c>
      <c r="C52" s="7">
        <v>-708</v>
      </c>
      <c r="D52" s="7">
        <v>-488</v>
      </c>
      <c r="E52" s="7">
        <v>-459</v>
      </c>
      <c r="G52" s="3"/>
      <c r="H52" s="7">
        <f>-H53*H16</f>
        <v>-482.83840000000004</v>
      </c>
      <c r="I52" s="7">
        <f t="shared" ref="I52:R52" si="18">-I53*I16</f>
        <v>-531.12224000000003</v>
      </c>
      <c r="J52" s="7">
        <f t="shared" si="18"/>
        <v>-584.23446400000023</v>
      </c>
      <c r="K52" s="7">
        <f t="shared" si="18"/>
        <v>-642.65791040000022</v>
      </c>
      <c r="L52" s="7">
        <f t="shared" si="18"/>
        <v>-706.92370144000029</v>
      </c>
      <c r="M52" s="7">
        <f t="shared" si="18"/>
        <v>-777.61607158400034</v>
      </c>
      <c r="N52" s="7">
        <f t="shared" si="18"/>
        <v>-855.37767874240058</v>
      </c>
      <c r="O52" s="7">
        <f t="shared" si="18"/>
        <v>-940.91544661664068</v>
      </c>
      <c r="P52" s="7">
        <f t="shared" si="18"/>
        <v>-1035.0069912783049</v>
      </c>
      <c r="Q52" s="7">
        <f t="shared" si="18"/>
        <v>-1138.5076904061355</v>
      </c>
      <c r="R52" s="7">
        <f t="shared" si="18"/>
        <v>-1252.3584594467491</v>
      </c>
    </row>
    <row r="53" spans="2:18" x14ac:dyDescent="0.2">
      <c r="B53" s="5" t="s">
        <v>39</v>
      </c>
      <c r="C53" s="37">
        <f>ABS(C52/C16)</f>
        <v>0.63956639566395668</v>
      </c>
      <c r="D53" s="37">
        <f t="shared" ref="D53:E53" si="19">ABS(D52/D16)</f>
        <v>0.55266138165345413</v>
      </c>
      <c r="E53" s="37">
        <f t="shared" si="19"/>
        <v>0.52819332566168009</v>
      </c>
      <c r="G53" s="31"/>
      <c r="H53" s="27">
        <f>IF($C$4 = "A", H55, IF($C$4 = "B", H56, H57))</f>
        <v>0.55000000000000004</v>
      </c>
      <c r="I53" s="27">
        <f t="shared" ref="I53:R53" si="20">IF($C$4 = "A", I55, IF($C$4 = "B", I56, I57))</f>
        <v>0.55000000000000004</v>
      </c>
      <c r="J53" s="27">
        <f t="shared" si="20"/>
        <v>0.55000000000000004</v>
      </c>
      <c r="K53" s="27">
        <f t="shared" si="20"/>
        <v>0.55000000000000004</v>
      </c>
      <c r="L53" s="27">
        <f t="shared" si="20"/>
        <v>0.55000000000000004</v>
      </c>
      <c r="M53" s="27">
        <f t="shared" si="20"/>
        <v>0.55000000000000004</v>
      </c>
      <c r="N53" s="27">
        <f t="shared" si="20"/>
        <v>0.55000000000000004</v>
      </c>
      <c r="O53" s="27">
        <f t="shared" si="20"/>
        <v>0.55000000000000004</v>
      </c>
      <c r="P53" s="27">
        <f t="shared" si="20"/>
        <v>0.55000000000000004</v>
      </c>
      <c r="Q53" s="27">
        <f t="shared" si="20"/>
        <v>0.55000000000000004</v>
      </c>
      <c r="R53" s="27">
        <f t="shared" si="20"/>
        <v>0.55000000000000004</v>
      </c>
    </row>
    <row r="54" spans="2:18" x14ac:dyDescent="0.2">
      <c r="C54" s="7"/>
      <c r="D54" s="7"/>
      <c r="E54" s="7"/>
      <c r="G54" s="20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</row>
    <row r="55" spans="2:18" x14ac:dyDescent="0.2">
      <c r="C55" s="7"/>
      <c r="D55" s="7"/>
      <c r="E55" s="7"/>
      <c r="G55" s="20" t="s">
        <v>31</v>
      </c>
      <c r="H55" s="18">
        <v>0.52</v>
      </c>
      <c r="I55" s="18">
        <v>0.52</v>
      </c>
      <c r="J55" s="18">
        <v>0.52</v>
      </c>
      <c r="K55" s="18">
        <v>0.52</v>
      </c>
      <c r="L55" s="18">
        <v>0.52</v>
      </c>
      <c r="M55" s="18">
        <v>0.52</v>
      </c>
      <c r="N55" s="18">
        <v>0.52</v>
      </c>
      <c r="O55" s="18">
        <v>0.52</v>
      </c>
      <c r="P55" s="18">
        <v>0.52</v>
      </c>
      <c r="Q55" s="18">
        <v>0.52</v>
      </c>
      <c r="R55" s="18">
        <v>0.52</v>
      </c>
    </row>
    <row r="56" spans="2:18" x14ac:dyDescent="0.2">
      <c r="C56" s="7"/>
      <c r="D56" s="7"/>
      <c r="E56" s="7"/>
      <c r="G56" s="20" t="s">
        <v>33</v>
      </c>
      <c r="H56" s="21">
        <v>0.55000000000000004</v>
      </c>
      <c r="I56" s="21">
        <v>0.55000000000000004</v>
      </c>
      <c r="J56" s="21">
        <v>0.55000000000000004</v>
      </c>
      <c r="K56" s="21">
        <v>0.55000000000000004</v>
      </c>
      <c r="L56" s="21">
        <v>0.55000000000000004</v>
      </c>
      <c r="M56" s="21">
        <v>0.55000000000000004</v>
      </c>
      <c r="N56" s="21">
        <v>0.55000000000000004</v>
      </c>
      <c r="O56" s="21">
        <v>0.55000000000000004</v>
      </c>
      <c r="P56" s="21">
        <v>0.55000000000000004</v>
      </c>
      <c r="Q56" s="21">
        <v>0.55000000000000004</v>
      </c>
      <c r="R56" s="21">
        <v>0.55000000000000004</v>
      </c>
    </row>
    <row r="57" spans="2:18" x14ac:dyDescent="0.2">
      <c r="C57" s="7"/>
      <c r="D57" s="7"/>
      <c r="E57" s="7"/>
      <c r="G57" s="20" t="s">
        <v>32</v>
      </c>
      <c r="H57" s="21">
        <v>0.6</v>
      </c>
      <c r="I57" s="21">
        <v>0.6</v>
      </c>
      <c r="J57" s="21">
        <v>0.6</v>
      </c>
      <c r="K57" s="21">
        <v>0.6</v>
      </c>
      <c r="L57" s="21">
        <v>0.6</v>
      </c>
      <c r="M57" s="21">
        <v>0.6</v>
      </c>
      <c r="N57" s="21">
        <v>0.6</v>
      </c>
      <c r="O57" s="21">
        <v>0.6</v>
      </c>
      <c r="P57" s="21">
        <v>0.6</v>
      </c>
      <c r="Q57" s="21">
        <v>0.6</v>
      </c>
      <c r="R57" s="21">
        <v>0.6</v>
      </c>
    </row>
    <row r="58" spans="2:18" x14ac:dyDescent="0.2">
      <c r="C58" s="7"/>
      <c r="D58" s="7"/>
      <c r="E58" s="7"/>
    </row>
    <row r="59" spans="2:18" s="2" customFormat="1" x14ac:dyDescent="0.2">
      <c r="B59" s="2" t="s">
        <v>12</v>
      </c>
      <c r="C59" s="9">
        <f>SUM(C45:C52)</f>
        <v>-7432.2120679554773</v>
      </c>
      <c r="D59" s="9">
        <f>SUM(D45:D52)</f>
        <v>-14173.223797640654</v>
      </c>
      <c r="E59" s="9">
        <f>SUM(E45:E52)</f>
        <v>-16397.201132718525</v>
      </c>
      <c r="H59" s="9">
        <f>H45+H52</f>
        <v>-17821.126400000001</v>
      </c>
      <c r="I59" s="9">
        <f t="shared" ref="I59:R59" si="21">I45+I52</f>
        <v>-19603.239040000004</v>
      </c>
      <c r="J59" s="9">
        <f t="shared" si="21"/>
        <v>-21563.562944000005</v>
      </c>
      <c r="K59" s="9">
        <f t="shared" si="21"/>
        <v>-23719.919238400009</v>
      </c>
      <c r="L59" s="9">
        <f t="shared" si="21"/>
        <v>-26091.911162240009</v>
      </c>
      <c r="M59" s="9">
        <f t="shared" si="21"/>
        <v>-28701.102278464015</v>
      </c>
      <c r="N59" s="9">
        <f t="shared" si="21"/>
        <v>-31571.212506310418</v>
      </c>
      <c r="O59" s="9">
        <f t="shared" si="21"/>
        <v>-34728.333756941473</v>
      </c>
      <c r="P59" s="9">
        <f t="shared" si="21"/>
        <v>-38201.167132635615</v>
      </c>
      <c r="Q59" s="9">
        <f t="shared" si="21"/>
        <v>-42021.283845899176</v>
      </c>
      <c r="R59" s="9">
        <f t="shared" si="21"/>
        <v>-46223.412230489099</v>
      </c>
    </row>
    <row r="61" spans="2:18" x14ac:dyDescent="0.2">
      <c r="B61" t="s">
        <v>7</v>
      </c>
      <c r="C61" s="7">
        <v>-874</v>
      </c>
      <c r="D61" s="7">
        <v>-1365</v>
      </c>
      <c r="E61" s="7">
        <v>-1341</v>
      </c>
      <c r="G61" s="3"/>
      <c r="H61" s="17">
        <f>-H62*H26</f>
        <v>-1366.4175</v>
      </c>
      <c r="I61" s="17">
        <f t="shared" ref="I61:R61" si="22">-I62*I26</f>
        <v>-1434.7383749999999</v>
      </c>
      <c r="J61" s="17">
        <f t="shared" si="22"/>
        <v>-1506.47529375</v>
      </c>
      <c r="K61" s="17">
        <f t="shared" si="22"/>
        <v>-1581.7990584375</v>
      </c>
      <c r="L61" s="17">
        <f t="shared" si="22"/>
        <v>-1660.8890113593752</v>
      </c>
      <c r="M61" s="17">
        <f t="shared" si="22"/>
        <v>-1743.9334619273441</v>
      </c>
      <c r="N61" s="17">
        <f t="shared" si="22"/>
        <v>-1831.1301350237115</v>
      </c>
      <c r="O61" s="17">
        <f t="shared" si="22"/>
        <v>-1922.686641774897</v>
      </c>
      <c r="P61" s="17">
        <f t="shared" si="22"/>
        <v>-2018.8209738636422</v>
      </c>
      <c r="Q61" s="17">
        <f t="shared" si="22"/>
        <v>-2119.7620225568244</v>
      </c>
      <c r="R61" s="17">
        <f t="shared" si="22"/>
        <v>-2225.7501236846651</v>
      </c>
    </row>
    <row r="62" spans="2:18" x14ac:dyDescent="0.2">
      <c r="B62" s="5" t="s">
        <v>40</v>
      </c>
      <c r="C62" s="28">
        <f>ABS(C61/C26)</f>
        <v>0.78315412186379929</v>
      </c>
      <c r="D62" s="28">
        <f t="shared" ref="D62:E62" si="23">ABS(D61/D26)</f>
        <v>0.87781350482315113</v>
      </c>
      <c r="E62" s="28">
        <f t="shared" si="23"/>
        <v>0.87589810581319394</v>
      </c>
      <c r="G62" s="31"/>
      <c r="H62" s="27">
        <f>IF($C$4 = "A", H64, IF($C$4 = "B", H65, H66))</f>
        <v>0.85</v>
      </c>
      <c r="I62" s="27">
        <f t="shared" ref="I62:R62" si="24">IF($C$4 = "A", I64, IF($C$4 = "B", I65, I66))</f>
        <v>0.85</v>
      </c>
      <c r="J62" s="27">
        <f t="shared" si="24"/>
        <v>0.85</v>
      </c>
      <c r="K62" s="27">
        <f t="shared" si="24"/>
        <v>0.85</v>
      </c>
      <c r="L62" s="27">
        <f t="shared" si="24"/>
        <v>0.85</v>
      </c>
      <c r="M62" s="27">
        <f t="shared" si="24"/>
        <v>0.85</v>
      </c>
      <c r="N62" s="27">
        <f t="shared" si="24"/>
        <v>0.85</v>
      </c>
      <c r="O62" s="27">
        <f t="shared" si="24"/>
        <v>0.85</v>
      </c>
      <c r="P62" s="27">
        <f t="shared" si="24"/>
        <v>0.85</v>
      </c>
      <c r="Q62" s="27">
        <f t="shared" si="24"/>
        <v>0.85</v>
      </c>
      <c r="R62" s="27">
        <f t="shared" si="24"/>
        <v>0.85</v>
      </c>
    </row>
    <row r="63" spans="2:18" x14ac:dyDescent="0.2">
      <c r="C63" s="7"/>
      <c r="D63" s="7"/>
      <c r="E63" s="7"/>
      <c r="G63" s="20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2:18" x14ac:dyDescent="0.2">
      <c r="C64" s="7"/>
      <c r="D64" s="7"/>
      <c r="E64" s="7"/>
      <c r="G64" s="20" t="s">
        <v>31</v>
      </c>
      <c r="H64" s="18">
        <v>0.78</v>
      </c>
      <c r="I64" s="18">
        <v>0.78</v>
      </c>
      <c r="J64" s="18">
        <v>0.78</v>
      </c>
      <c r="K64" s="18">
        <v>0.78</v>
      </c>
      <c r="L64" s="18">
        <v>0.78</v>
      </c>
      <c r="M64" s="18">
        <v>0.78</v>
      </c>
      <c r="N64" s="18">
        <v>0.78</v>
      </c>
      <c r="O64" s="18">
        <v>0.78</v>
      </c>
      <c r="P64" s="18">
        <v>0.78</v>
      </c>
      <c r="Q64" s="18">
        <v>0.78</v>
      </c>
      <c r="R64" s="18">
        <v>0.78</v>
      </c>
    </row>
    <row r="65" spans="2:18" x14ac:dyDescent="0.2">
      <c r="C65" s="7"/>
      <c r="D65" s="7"/>
      <c r="E65" s="7"/>
      <c r="G65" s="20" t="s">
        <v>33</v>
      </c>
      <c r="H65" s="21">
        <v>0.85</v>
      </c>
      <c r="I65" s="21">
        <v>0.85</v>
      </c>
      <c r="J65" s="21">
        <v>0.85</v>
      </c>
      <c r="K65" s="21">
        <v>0.85</v>
      </c>
      <c r="L65" s="21">
        <v>0.85</v>
      </c>
      <c r="M65" s="21">
        <v>0.85</v>
      </c>
      <c r="N65" s="21">
        <v>0.85</v>
      </c>
      <c r="O65" s="21">
        <v>0.85</v>
      </c>
      <c r="P65" s="21">
        <v>0.85</v>
      </c>
      <c r="Q65" s="21">
        <v>0.85</v>
      </c>
      <c r="R65" s="21">
        <v>0.85</v>
      </c>
    </row>
    <row r="66" spans="2:18" x14ac:dyDescent="0.2">
      <c r="C66" s="7"/>
      <c r="D66" s="7"/>
      <c r="E66" s="7"/>
      <c r="G66" s="20" t="s">
        <v>32</v>
      </c>
      <c r="H66" s="21">
        <v>0.88</v>
      </c>
      <c r="I66" s="21">
        <v>0.88</v>
      </c>
      <c r="J66" s="21">
        <v>0.88</v>
      </c>
      <c r="K66" s="21">
        <v>0.88</v>
      </c>
      <c r="L66" s="21">
        <v>0.88</v>
      </c>
      <c r="M66" s="21">
        <v>0.88</v>
      </c>
      <c r="N66" s="21">
        <v>0.88</v>
      </c>
      <c r="O66" s="21">
        <v>0.88</v>
      </c>
      <c r="P66" s="21">
        <v>0.88</v>
      </c>
      <c r="Q66" s="21">
        <v>0.88</v>
      </c>
      <c r="R66" s="21">
        <v>0.88</v>
      </c>
    </row>
    <row r="67" spans="2:18" x14ac:dyDescent="0.2">
      <c r="C67" s="7"/>
      <c r="D67" s="7"/>
      <c r="E67" s="7"/>
    </row>
    <row r="68" spans="2:18" x14ac:dyDescent="0.2">
      <c r="C68" s="7"/>
      <c r="D68" s="7"/>
      <c r="E68" s="7"/>
    </row>
    <row r="69" spans="2:18" x14ac:dyDescent="0.2">
      <c r="B69" t="s">
        <v>8</v>
      </c>
      <c r="C69" s="7">
        <v>-1229</v>
      </c>
      <c r="D69" s="7">
        <v>-1880</v>
      </c>
      <c r="E69" s="7">
        <v>-2770</v>
      </c>
      <c r="G69" s="3"/>
      <c r="H69" s="17">
        <f>H70*H34*-1</f>
        <v>-3154.2420000000002</v>
      </c>
      <c r="I69" s="17">
        <f t="shared" ref="I69:R69" si="25">I70*I34*-1</f>
        <v>-3438.1237800000004</v>
      </c>
      <c r="J69" s="17">
        <f t="shared" si="25"/>
        <v>-3747.5549202000007</v>
      </c>
      <c r="K69" s="17">
        <f t="shared" si="25"/>
        <v>-4084.8348630180017</v>
      </c>
      <c r="L69" s="17">
        <f t="shared" si="25"/>
        <v>-4452.4700006896219</v>
      </c>
      <c r="M69" s="17">
        <f t="shared" si="25"/>
        <v>-4853.192300751688</v>
      </c>
      <c r="N69" s="17">
        <f t="shared" si="25"/>
        <v>-5289.9796078193403</v>
      </c>
      <c r="O69" s="17">
        <f t="shared" si="25"/>
        <v>-5766.077772523081</v>
      </c>
      <c r="P69" s="17">
        <f t="shared" si="25"/>
        <v>-6285.0247720501584</v>
      </c>
      <c r="Q69" s="17">
        <f t="shared" si="25"/>
        <v>-6850.6770015346729</v>
      </c>
      <c r="R69" s="17">
        <f t="shared" si="25"/>
        <v>-7467.2379316727938</v>
      </c>
    </row>
    <row r="70" spans="2:18" x14ac:dyDescent="0.2">
      <c r="B70" s="12" t="s">
        <v>40</v>
      </c>
      <c r="C70" s="27">
        <f>ABS(C69/C34)</f>
        <v>1.2277722277722278</v>
      </c>
      <c r="D70" s="27">
        <f t="shared" ref="D70:E70" si="26">ABS(D69/D34)</f>
        <v>1.3515456506110712</v>
      </c>
      <c r="E70" s="27">
        <f t="shared" si="26"/>
        <v>1.2443845462713388</v>
      </c>
      <c r="G70" s="31"/>
      <c r="H70" s="27">
        <f>IF($C$4 = "A", H72, IF($C$4 = "B", H73, H74))</f>
        <v>1.3</v>
      </c>
      <c r="I70" s="27">
        <f t="shared" ref="I70:R70" si="27">IF($C$4 = "A", I72, IF($C$4 = "B", I73, I74))</f>
        <v>1.3</v>
      </c>
      <c r="J70" s="27">
        <f t="shared" si="27"/>
        <v>1.3</v>
      </c>
      <c r="K70" s="27">
        <f t="shared" si="27"/>
        <v>1.3</v>
      </c>
      <c r="L70" s="27">
        <f t="shared" si="27"/>
        <v>1.3</v>
      </c>
      <c r="M70" s="27">
        <f t="shared" si="27"/>
        <v>1.3</v>
      </c>
      <c r="N70" s="27">
        <f t="shared" si="27"/>
        <v>1.3</v>
      </c>
      <c r="O70" s="27">
        <f t="shared" si="27"/>
        <v>1.3</v>
      </c>
      <c r="P70" s="27">
        <f t="shared" si="27"/>
        <v>1.3</v>
      </c>
      <c r="Q70" s="27">
        <f t="shared" si="27"/>
        <v>1.3</v>
      </c>
      <c r="R70" s="27">
        <f t="shared" si="27"/>
        <v>1.3</v>
      </c>
    </row>
    <row r="71" spans="2:18" x14ac:dyDescent="0.2">
      <c r="C71" s="7"/>
      <c r="D71" s="7"/>
      <c r="E71" s="7"/>
      <c r="G71" s="20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2:18" x14ac:dyDescent="0.2">
      <c r="C72" s="7"/>
      <c r="D72" s="7"/>
      <c r="E72" s="7"/>
      <c r="G72" s="20" t="s">
        <v>31</v>
      </c>
      <c r="H72" s="18">
        <v>1.2</v>
      </c>
      <c r="I72" s="18">
        <v>1.2</v>
      </c>
      <c r="J72" s="18">
        <v>1.2</v>
      </c>
      <c r="K72" s="18">
        <v>1.2</v>
      </c>
      <c r="L72" s="18">
        <v>1.2</v>
      </c>
      <c r="M72" s="18">
        <v>1.2</v>
      </c>
      <c r="N72" s="18">
        <v>1.2</v>
      </c>
      <c r="O72" s="18">
        <v>1.2</v>
      </c>
      <c r="P72" s="18">
        <v>1.2</v>
      </c>
      <c r="Q72" s="18">
        <v>1.2</v>
      </c>
      <c r="R72" s="18">
        <v>1.2</v>
      </c>
    </row>
    <row r="73" spans="2:18" x14ac:dyDescent="0.2">
      <c r="C73" s="7"/>
      <c r="D73" s="7"/>
      <c r="E73" s="7"/>
      <c r="G73" s="20" t="s">
        <v>33</v>
      </c>
      <c r="H73" s="21">
        <v>1.3</v>
      </c>
      <c r="I73" s="21">
        <v>1.3</v>
      </c>
      <c r="J73" s="21">
        <v>1.3</v>
      </c>
      <c r="K73" s="21">
        <v>1.3</v>
      </c>
      <c r="L73" s="21">
        <v>1.3</v>
      </c>
      <c r="M73" s="21">
        <v>1.3</v>
      </c>
      <c r="N73" s="21">
        <v>1.3</v>
      </c>
      <c r="O73" s="21">
        <v>1.3</v>
      </c>
      <c r="P73" s="21">
        <v>1.3</v>
      </c>
      <c r="Q73" s="21">
        <v>1.3</v>
      </c>
      <c r="R73" s="21">
        <v>1.3</v>
      </c>
    </row>
    <row r="74" spans="2:18" x14ac:dyDescent="0.2">
      <c r="C74" s="7"/>
      <c r="D74" s="7"/>
      <c r="E74" s="7"/>
      <c r="G74" s="20" t="s">
        <v>32</v>
      </c>
      <c r="H74" s="21">
        <v>1.4</v>
      </c>
      <c r="I74" s="21">
        <v>1.4</v>
      </c>
      <c r="J74" s="21">
        <v>1.4</v>
      </c>
      <c r="K74" s="21">
        <v>1.4</v>
      </c>
      <c r="L74" s="21">
        <v>1.4</v>
      </c>
      <c r="M74" s="21">
        <v>1.4</v>
      </c>
      <c r="N74" s="21">
        <v>1.4</v>
      </c>
      <c r="O74" s="21">
        <v>1.4</v>
      </c>
      <c r="P74" s="21">
        <v>1.4</v>
      </c>
      <c r="Q74" s="21">
        <v>1.4</v>
      </c>
      <c r="R74" s="21">
        <v>1.4</v>
      </c>
    </row>
    <row r="75" spans="2:18" x14ac:dyDescent="0.2">
      <c r="C75" s="7"/>
      <c r="D75" s="7"/>
      <c r="E75" s="7"/>
    </row>
    <row r="77" spans="2:18" s="2" customFormat="1" x14ac:dyDescent="0.2">
      <c r="B77" s="2" t="s">
        <v>13</v>
      </c>
      <c r="C77" s="9">
        <f>C59+C61+C69</f>
        <v>-9535.2120679554773</v>
      </c>
      <c r="D77" s="9">
        <f t="shared" ref="D77:E77" si="28">D59+D61+D69</f>
        <v>-17418.223797640654</v>
      </c>
      <c r="E77" s="9">
        <f t="shared" si="28"/>
        <v>-20508.201132718525</v>
      </c>
      <c r="H77" s="9">
        <f>H59+H61+H69</f>
        <v>-22341.785900000003</v>
      </c>
      <c r="I77" s="9">
        <f t="shared" ref="I77:R77" si="29">I59+I61+I69</f>
        <v>-24476.101195000007</v>
      </c>
      <c r="J77" s="9">
        <f t="shared" si="29"/>
        <v>-26817.593157950007</v>
      </c>
      <c r="K77" s="9">
        <f t="shared" si="29"/>
        <v>-29386.55315985551</v>
      </c>
      <c r="L77" s="9">
        <f t="shared" si="29"/>
        <v>-32205.270174289006</v>
      </c>
      <c r="M77" s="9">
        <f t="shared" si="29"/>
        <v>-35298.228041143047</v>
      </c>
      <c r="N77" s="9">
        <f t="shared" si="29"/>
        <v>-38692.322249153469</v>
      </c>
      <c r="O77" s="9">
        <f t="shared" si="29"/>
        <v>-42417.09817123945</v>
      </c>
      <c r="P77" s="9">
        <f t="shared" si="29"/>
        <v>-46505.012878549416</v>
      </c>
      <c r="Q77" s="9">
        <f t="shared" si="29"/>
        <v>-50991.72286999067</v>
      </c>
      <c r="R77" s="9">
        <f t="shared" si="29"/>
        <v>-55916.400285846561</v>
      </c>
    </row>
    <row r="78" spans="2:18" s="5" customFormat="1" x14ac:dyDescent="0.2">
      <c r="B78" s="5" t="s">
        <v>30</v>
      </c>
      <c r="C78" s="12">
        <f>ABS(C77/C41)</f>
        <v>0.8108863056344483</v>
      </c>
      <c r="D78" s="12">
        <f>ABS(D77/D41)</f>
        <v>0.81162218897724492</v>
      </c>
      <c r="E78" s="12">
        <f>ABS(E77/E41)</f>
        <v>0.83441293566272778</v>
      </c>
      <c r="H78" s="12">
        <f>ABS(H77/H41)</f>
        <v>0.83181816895639149</v>
      </c>
      <c r="I78" s="12">
        <f t="shared" ref="I78:R78" si="30">ABS(I77/I41)</f>
        <v>0.83138267334273219</v>
      </c>
      <c r="J78" s="12">
        <f t="shared" si="30"/>
        <v>0.83094997023297501</v>
      </c>
      <c r="K78" s="12">
        <f t="shared" si="30"/>
        <v>0.83052011765042177</v>
      </c>
      <c r="L78" s="12">
        <f t="shared" si="30"/>
        <v>0.8300931677340907</v>
      </c>
      <c r="M78" s="12">
        <f t="shared" si="30"/>
        <v>0.82966916705096727</v>
      </c>
      <c r="N78" s="12">
        <f t="shared" si="30"/>
        <v>0.82924815689991427</v>
      </c>
      <c r="O78" s="12">
        <f t="shared" si="30"/>
        <v>0.82883017360666611</v>
      </c>
      <c r="P78" s="12">
        <f t="shared" si="30"/>
        <v>0.82841524880944606</v>
      </c>
      <c r="Q78" s="12">
        <f t="shared" si="30"/>
        <v>0.82800340973486175</v>
      </c>
      <c r="R78" s="12">
        <f t="shared" si="30"/>
        <v>0.8275946794638086</v>
      </c>
    </row>
    <row r="79" spans="2:18" x14ac:dyDescent="0.2">
      <c r="C79" s="8"/>
      <c r="D79" s="8"/>
      <c r="E79" s="8"/>
    </row>
    <row r="80" spans="2:18" s="2" customFormat="1" x14ac:dyDescent="0.2">
      <c r="B80" s="2" t="s">
        <v>14</v>
      </c>
      <c r="C80" s="9">
        <f>C41+C77</f>
        <v>2223.7879320445227</v>
      </c>
      <c r="D80" s="9">
        <f>D41+D77</f>
        <v>4042.7762023593459</v>
      </c>
      <c r="E80" s="9">
        <f>E41+E77</f>
        <v>4069.7988672814754</v>
      </c>
      <c r="H80" s="25">
        <f>H41+H77</f>
        <v>4517.1920999999966</v>
      </c>
      <c r="I80" s="25">
        <f t="shared" ref="I80:R80" si="31">I41+I77</f>
        <v>4964.1337049999966</v>
      </c>
      <c r="J80" s="25">
        <f t="shared" si="31"/>
        <v>5455.8217510499999</v>
      </c>
      <c r="K80" s="25">
        <f t="shared" si="31"/>
        <v>5996.7597007545046</v>
      </c>
      <c r="L80" s="25">
        <f t="shared" si="31"/>
        <v>6591.9051623059058</v>
      </c>
      <c r="M80" s="25">
        <f t="shared" si="31"/>
        <v>7246.7157062659098</v>
      </c>
      <c r="N80" s="25">
        <f t="shared" si="31"/>
        <v>7967.1993032392274</v>
      </c>
      <c r="O80" s="25">
        <f t="shared" si="31"/>
        <v>8759.9698482087988</v>
      </c>
      <c r="P80" s="25">
        <f t="shared" si="31"/>
        <v>9632.3082842175936</v>
      </c>
      <c r="Q80" s="25">
        <f t="shared" si="31"/>
        <v>10592.2298897195</v>
      </c>
      <c r="R80" s="25">
        <f t="shared" si="31"/>
        <v>11648.558350758387</v>
      </c>
    </row>
    <row r="81" spans="1:18" s="5" customFormat="1" x14ac:dyDescent="0.2">
      <c r="B81" s="5" t="s">
        <v>30</v>
      </c>
      <c r="C81" s="12">
        <f>ABS(C80/C41)</f>
        <v>0.18911369436555173</v>
      </c>
      <c r="D81" s="12">
        <f>ABS(D80/D41)</f>
        <v>0.18837781102275505</v>
      </c>
      <c r="E81" s="12">
        <f>ABS(E80/E41)</f>
        <v>0.16558706433727216</v>
      </c>
      <c r="H81" s="12">
        <f>H80/H41</f>
        <v>0.16818183104360845</v>
      </c>
      <c r="I81" s="12">
        <f t="shared" ref="I81:R81" si="32">I80/I41</f>
        <v>0.16861732665726781</v>
      </c>
      <c r="J81" s="12">
        <f t="shared" si="32"/>
        <v>0.16905002976702502</v>
      </c>
      <c r="K81" s="12">
        <f t="shared" si="32"/>
        <v>0.16947988234957825</v>
      </c>
      <c r="L81" s="12">
        <f t="shared" si="32"/>
        <v>0.16990683226590933</v>
      </c>
      <c r="M81" s="12">
        <f t="shared" si="32"/>
        <v>0.17033083294903273</v>
      </c>
      <c r="N81" s="12">
        <f t="shared" si="32"/>
        <v>0.17075184310008576</v>
      </c>
      <c r="O81" s="12">
        <f t="shared" si="32"/>
        <v>0.17116982639333395</v>
      </c>
      <c r="P81" s="12">
        <f t="shared" si="32"/>
        <v>0.17158475119055391</v>
      </c>
      <c r="Q81" s="12">
        <f t="shared" si="32"/>
        <v>0.17199659026513825</v>
      </c>
      <c r="R81" s="12">
        <f t="shared" si="32"/>
        <v>0.17240532053619137</v>
      </c>
    </row>
    <row r="82" spans="1:18" x14ac:dyDescent="0.2">
      <c r="B82" s="5"/>
    </row>
    <row r="83" spans="1:18" x14ac:dyDescent="0.2">
      <c r="B83" s="2" t="s">
        <v>15</v>
      </c>
    </row>
    <row r="84" spans="1:18" x14ac:dyDescent="0.2">
      <c r="B84" t="s">
        <v>16</v>
      </c>
      <c r="C84" s="7">
        <v>-1378</v>
      </c>
      <c r="D84" s="7">
        <v>-1460</v>
      </c>
      <c r="E84" s="7">
        <v>-1343</v>
      </c>
      <c r="G84" s="3"/>
      <c r="H84" s="17">
        <f>E84*(1+H85)</f>
        <v>-1343</v>
      </c>
      <c r="I84" s="17">
        <f>H84*(1+I85)</f>
        <v>-1369.8600000000001</v>
      </c>
      <c r="J84" s="17">
        <f t="shared" ref="J84:R84" si="33">I84*(1+J85)</f>
        <v>-1397.2572000000002</v>
      </c>
      <c r="K84" s="17">
        <f t="shared" si="33"/>
        <v>-1425.2023440000003</v>
      </c>
      <c r="L84" s="17">
        <f t="shared" si="33"/>
        <v>-1453.7063908800003</v>
      </c>
      <c r="M84" s="17">
        <f t="shared" si="33"/>
        <v>-1482.7805186976004</v>
      </c>
      <c r="N84" s="17">
        <f t="shared" si="33"/>
        <v>-1512.4361290715524</v>
      </c>
      <c r="O84" s="17">
        <f t="shared" si="33"/>
        <v>-1542.6848516529835</v>
      </c>
      <c r="P84" s="17">
        <f t="shared" si="33"/>
        <v>-1573.5385486860432</v>
      </c>
      <c r="Q84" s="17">
        <f t="shared" si="33"/>
        <v>-1605.0093196597641</v>
      </c>
      <c r="R84" s="17">
        <f t="shared" si="33"/>
        <v>-1637.1095060529594</v>
      </c>
    </row>
    <row r="85" spans="1:18" x14ac:dyDescent="0.2">
      <c r="B85" s="5" t="s">
        <v>41</v>
      </c>
      <c r="C85" s="7"/>
      <c r="D85" s="33">
        <f>D84/C84-1</f>
        <v>5.9506531204644331E-2</v>
      </c>
      <c r="E85" s="33">
        <f>E84/D84-1</f>
        <v>-8.0136986301369895E-2</v>
      </c>
      <c r="G85" s="31"/>
      <c r="H85" s="27"/>
      <c r="I85" s="27">
        <f t="shared" ref="I85:R85" si="34">IF($C$4 = "A", I87, IF($C$4 = "B", I88, I89))</f>
        <v>0.02</v>
      </c>
      <c r="J85" s="27">
        <f t="shared" si="34"/>
        <v>0.02</v>
      </c>
      <c r="K85" s="27">
        <f t="shared" si="34"/>
        <v>0.02</v>
      </c>
      <c r="L85" s="27">
        <f t="shared" si="34"/>
        <v>0.02</v>
      </c>
      <c r="M85" s="27">
        <f t="shared" si="34"/>
        <v>0.02</v>
      </c>
      <c r="N85" s="27">
        <f t="shared" si="34"/>
        <v>0.02</v>
      </c>
      <c r="O85" s="27">
        <f t="shared" si="34"/>
        <v>0.02</v>
      </c>
      <c r="P85" s="27">
        <f t="shared" si="34"/>
        <v>0.02</v>
      </c>
      <c r="Q85" s="27">
        <f t="shared" si="34"/>
        <v>0.02</v>
      </c>
      <c r="R85" s="27">
        <f t="shared" si="34"/>
        <v>0.02</v>
      </c>
    </row>
    <row r="86" spans="1:18" x14ac:dyDescent="0.2">
      <c r="C86" s="7"/>
      <c r="D86" s="7"/>
      <c r="E86" s="7"/>
      <c r="G86" s="20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x14ac:dyDescent="0.2">
      <c r="C87" s="7"/>
      <c r="D87" s="7"/>
      <c r="E87" s="7"/>
      <c r="G87" s="20" t="s">
        <v>31</v>
      </c>
      <c r="H87" s="18">
        <v>0.02</v>
      </c>
      <c r="I87" s="18">
        <v>0.02</v>
      </c>
      <c r="J87" s="18">
        <v>0.02</v>
      </c>
      <c r="K87" s="18">
        <v>0.02</v>
      </c>
      <c r="L87" s="18">
        <v>0.02</v>
      </c>
      <c r="M87" s="18">
        <v>0.02</v>
      </c>
      <c r="N87" s="18">
        <v>0.02</v>
      </c>
      <c r="O87" s="18">
        <v>0.02</v>
      </c>
      <c r="P87" s="18">
        <v>0.02</v>
      </c>
      <c r="Q87" s="18">
        <v>0.02</v>
      </c>
      <c r="R87" s="18">
        <v>0.02</v>
      </c>
    </row>
    <row r="88" spans="1:18" x14ac:dyDescent="0.2">
      <c r="C88" s="7"/>
      <c r="D88" s="7"/>
      <c r="E88" s="7"/>
      <c r="G88" s="20" t="s">
        <v>33</v>
      </c>
      <c r="H88" s="21">
        <v>0.02</v>
      </c>
      <c r="I88" s="21">
        <v>0.02</v>
      </c>
      <c r="J88" s="21">
        <v>0.02</v>
      </c>
      <c r="K88" s="21">
        <v>0.02</v>
      </c>
      <c r="L88" s="21">
        <v>0.02</v>
      </c>
      <c r="M88" s="21">
        <v>0.02</v>
      </c>
      <c r="N88" s="21">
        <v>0.02</v>
      </c>
      <c r="O88" s="21">
        <v>0.02</v>
      </c>
      <c r="P88" s="21">
        <v>0.02</v>
      </c>
      <c r="Q88" s="21">
        <v>0.02</v>
      </c>
      <c r="R88" s="21">
        <v>0.02</v>
      </c>
    </row>
    <row r="89" spans="1:18" x14ac:dyDescent="0.2">
      <c r="C89" s="7"/>
      <c r="D89" s="7"/>
      <c r="E89" s="7"/>
      <c r="G89" s="20" t="s">
        <v>32</v>
      </c>
      <c r="H89" s="21">
        <v>0.02</v>
      </c>
      <c r="I89" s="21">
        <v>0.02</v>
      </c>
      <c r="J89" s="21">
        <v>0.02</v>
      </c>
      <c r="K89" s="21">
        <v>0.02</v>
      </c>
      <c r="L89" s="21">
        <v>0.02</v>
      </c>
      <c r="M89" s="21">
        <v>0.02</v>
      </c>
      <c r="N89" s="21">
        <v>0.02</v>
      </c>
      <c r="O89" s="21">
        <v>0.02</v>
      </c>
      <c r="P89" s="21">
        <v>0.02</v>
      </c>
      <c r="Q89" s="21">
        <v>0.02</v>
      </c>
      <c r="R89" s="21">
        <v>0.02</v>
      </c>
    </row>
    <row r="90" spans="1:18" x14ac:dyDescent="0.2">
      <c r="C90" s="7"/>
      <c r="D90" s="7"/>
      <c r="E90" s="7"/>
    </row>
    <row r="91" spans="1:18" x14ac:dyDescent="0.2">
      <c r="C91" s="7"/>
      <c r="D91" s="7"/>
      <c r="E91" s="7"/>
    </row>
    <row r="92" spans="1:18" x14ac:dyDescent="0.2">
      <c r="B92" s="3" t="s">
        <v>17</v>
      </c>
      <c r="C92" s="7">
        <v>-2477</v>
      </c>
      <c r="D92" s="7">
        <v>-2835</v>
      </c>
      <c r="E92" s="7">
        <v>-2646</v>
      </c>
      <c r="G92" s="20"/>
      <c r="H92" s="17">
        <f>E92*(1+H93)</f>
        <v>-2725.38</v>
      </c>
      <c r="I92" s="17">
        <f>H92*(1+I93)</f>
        <v>-2807.1414</v>
      </c>
      <c r="J92" s="17">
        <f>I92*(1+J93)</f>
        <v>-2891.355642</v>
      </c>
      <c r="K92" s="17">
        <f>J92*(1+K93)</f>
        <v>-2978.0963112600002</v>
      </c>
      <c r="L92" s="17">
        <f>K92*(1+L93)</f>
        <v>-3067.4392005978002</v>
      </c>
      <c r="M92" s="17">
        <f>L92*(1+M93)</f>
        <v>-3159.4623766157342</v>
      </c>
      <c r="N92" s="17">
        <f>M92*(1+N93)</f>
        <v>-3254.2462479142064</v>
      </c>
      <c r="O92" s="17">
        <f>N92*(1+O93)</f>
        <v>-3351.8736353516329</v>
      </c>
      <c r="P92" s="17">
        <f>O92*(1+P93)</f>
        <v>-3452.4298444121819</v>
      </c>
      <c r="Q92" s="17">
        <f>P92*(1+Q93)</f>
        <v>-3556.0027397445474</v>
      </c>
      <c r="R92" s="17">
        <f>Q92*(1+R93)</f>
        <v>-3662.682821936884</v>
      </c>
    </row>
    <row r="93" spans="1:18" x14ac:dyDescent="0.2">
      <c r="B93" s="5" t="s">
        <v>41</v>
      </c>
      <c r="C93" s="7"/>
      <c r="D93" s="33">
        <f>D92/C92-1</f>
        <v>0.14452967299152197</v>
      </c>
      <c r="E93" s="33">
        <f>E92/D92-1</f>
        <v>-6.6666666666666652E-2</v>
      </c>
      <c r="G93" s="40"/>
      <c r="H93" s="27">
        <f>IF($C$4 = "A", H95, IF($C$4 = "B", H96, H97))</f>
        <v>0.03</v>
      </c>
      <c r="I93" s="27">
        <f>IF($C$4 = "A", I95, IF($C$4 = "B", I96, I97))</f>
        <v>0.03</v>
      </c>
      <c r="J93" s="27">
        <f>IF($C$4 = "A", J95, IF($C$4 = "B", J96, J97))</f>
        <v>0.03</v>
      </c>
      <c r="K93" s="27">
        <f>IF($C$4 = "A", K95, IF($C$4 = "B", K96, K97))</f>
        <v>0.03</v>
      </c>
      <c r="L93" s="27">
        <f>IF($C$4 = "A", L95, IF($C$4 = "B", L96, L97))</f>
        <v>0.03</v>
      </c>
      <c r="M93" s="27">
        <f>IF($C$4 = "A", M95, IF($C$4 = "B", M96, M97))</f>
        <v>0.03</v>
      </c>
      <c r="N93" s="27">
        <f>IF($C$4 = "A", N95, IF($C$4 = "B", N96, N97))</f>
        <v>0.03</v>
      </c>
      <c r="O93" s="27">
        <f>IF($C$4 = "A", O95, IF($C$4 = "B", O96, O97))</f>
        <v>0.03</v>
      </c>
      <c r="P93" s="27">
        <f>IF($C$4 = "A", P95, IF($C$4 = "B", P96, P97))</f>
        <v>0.03</v>
      </c>
      <c r="Q93" s="27">
        <f>IF($C$4 = "A", Q95, IF($C$4 = "B", Q96, Q97))</f>
        <v>0.03</v>
      </c>
      <c r="R93" s="27">
        <f>IF($C$4 = "A", R95, IF($C$4 = "B", R96, R97))</f>
        <v>0.03</v>
      </c>
    </row>
    <row r="94" spans="1:18" x14ac:dyDescent="0.2">
      <c r="B94" s="3"/>
      <c r="C94" s="7"/>
      <c r="D94" s="7"/>
      <c r="E94" s="7"/>
      <c r="G94" s="20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x14ac:dyDescent="0.2">
      <c r="A95" t="s">
        <v>42</v>
      </c>
      <c r="B95" s="3"/>
      <c r="C95" s="7"/>
      <c r="D95" s="7"/>
      <c r="E95" s="7"/>
      <c r="G95" s="20" t="s">
        <v>31</v>
      </c>
      <c r="H95" s="18">
        <v>0.02</v>
      </c>
      <c r="I95" s="18">
        <v>0.02</v>
      </c>
      <c r="J95" s="18">
        <v>0.02</v>
      </c>
      <c r="K95" s="18">
        <v>0.02</v>
      </c>
      <c r="L95" s="18">
        <v>0.02</v>
      </c>
      <c r="M95" s="18">
        <v>0.02</v>
      </c>
      <c r="N95" s="18">
        <v>0.02</v>
      </c>
      <c r="O95" s="18">
        <v>0.02</v>
      </c>
      <c r="P95" s="18">
        <v>0.02</v>
      </c>
      <c r="Q95" s="18">
        <v>0.02</v>
      </c>
      <c r="R95" s="18">
        <v>0.02</v>
      </c>
    </row>
    <row r="96" spans="1:18" x14ac:dyDescent="0.2">
      <c r="B96" s="3"/>
      <c r="C96" s="7"/>
      <c r="D96" s="7"/>
      <c r="E96" s="7"/>
      <c r="G96" s="20" t="s">
        <v>33</v>
      </c>
      <c r="H96" s="21">
        <v>0.03</v>
      </c>
      <c r="I96" s="21">
        <v>0.03</v>
      </c>
      <c r="J96" s="21">
        <v>0.03</v>
      </c>
      <c r="K96" s="21">
        <v>0.03</v>
      </c>
      <c r="L96" s="21">
        <v>0.03</v>
      </c>
      <c r="M96" s="21">
        <v>0.03</v>
      </c>
      <c r="N96" s="21">
        <v>0.03</v>
      </c>
      <c r="O96" s="21">
        <v>0.03</v>
      </c>
      <c r="P96" s="21">
        <v>0.03</v>
      </c>
      <c r="Q96" s="21">
        <v>0.03</v>
      </c>
      <c r="R96" s="21">
        <v>0.03</v>
      </c>
    </row>
    <row r="97" spans="2:18" x14ac:dyDescent="0.2">
      <c r="B97" s="3"/>
      <c r="C97" s="7"/>
      <c r="D97" s="7"/>
      <c r="E97" s="7"/>
      <c r="G97" s="20" t="s">
        <v>32</v>
      </c>
      <c r="H97" s="21">
        <v>0.04</v>
      </c>
      <c r="I97" s="21">
        <v>0.04</v>
      </c>
      <c r="J97" s="21">
        <v>0.04</v>
      </c>
      <c r="K97" s="21">
        <v>0.04</v>
      </c>
      <c r="L97" s="21">
        <v>0.04</v>
      </c>
      <c r="M97" s="21">
        <v>0.04</v>
      </c>
      <c r="N97" s="21">
        <v>0.04</v>
      </c>
      <c r="O97" s="21">
        <v>0.04</v>
      </c>
      <c r="P97" s="21">
        <v>0.04</v>
      </c>
      <c r="Q97" s="21">
        <v>0.04</v>
      </c>
      <c r="R97" s="21">
        <v>0.04</v>
      </c>
    </row>
    <row r="98" spans="2:18" x14ac:dyDescent="0.2">
      <c r="B98" s="3"/>
      <c r="C98" s="7"/>
      <c r="D98" s="7"/>
      <c r="E98" s="7"/>
    </row>
    <row r="99" spans="2:18" x14ac:dyDescent="0.2">
      <c r="B99" s="3"/>
      <c r="C99" s="7"/>
      <c r="D99" s="7"/>
      <c r="E99" s="7"/>
    </row>
    <row r="100" spans="2:18" x14ac:dyDescent="0.2">
      <c r="B100" s="3" t="s">
        <v>18</v>
      </c>
      <c r="C100" s="17">
        <v>0</v>
      </c>
      <c r="D100" s="7">
        <v>-135</v>
      </c>
      <c r="E100" s="7">
        <v>-149</v>
      </c>
    </row>
    <row r="101" spans="2:18" x14ac:dyDescent="0.2">
      <c r="B101" s="3"/>
      <c r="C101" s="17"/>
      <c r="D101" s="7"/>
      <c r="E101" s="7"/>
    </row>
    <row r="102" spans="2:18" s="2" customFormat="1" x14ac:dyDescent="0.2">
      <c r="B102" s="2" t="s">
        <v>19</v>
      </c>
      <c r="C102" s="9">
        <f>C84+C92+C100</f>
        <v>-3855</v>
      </c>
      <c r="D102" s="9">
        <f>D84+D92+D100</f>
        <v>-4430</v>
      </c>
      <c r="E102" s="9">
        <f>E84+E92+E100</f>
        <v>-4138</v>
      </c>
      <c r="H102" s="9">
        <f>H84+H92+H100</f>
        <v>-4068.38</v>
      </c>
      <c r="I102" s="9">
        <f>I84+I92+I100</f>
        <v>-4177.0014000000001</v>
      </c>
      <c r="J102" s="9">
        <f>J84+J92+J100</f>
        <v>-4288.6128420000005</v>
      </c>
      <c r="K102" s="9">
        <f>K84+K92+K100</f>
        <v>-4403.2986552600005</v>
      </c>
      <c r="L102" s="9">
        <f>L84+L92+L100</f>
        <v>-4521.1455914778007</v>
      </c>
      <c r="M102" s="9">
        <f>M84+M92+M100</f>
        <v>-4642.2428953133349</v>
      </c>
      <c r="N102" s="9">
        <f>N84+N92+N100</f>
        <v>-4766.6823769857583</v>
      </c>
      <c r="O102" s="9">
        <f>O84+O92+O100</f>
        <v>-4894.5584870046168</v>
      </c>
      <c r="P102" s="9">
        <f>P84+P92+P100</f>
        <v>-5025.9683930982246</v>
      </c>
      <c r="Q102" s="9">
        <f>Q84+Q92+Q100</f>
        <v>-5161.012059404311</v>
      </c>
      <c r="R102" s="9">
        <f>R84+R92+R100</f>
        <v>-5299.7923279898432</v>
      </c>
    </row>
    <row r="104" spans="2:18" s="2" customFormat="1" x14ac:dyDescent="0.2">
      <c r="B104" s="2" t="s">
        <v>20</v>
      </c>
      <c r="C104" s="9">
        <f>C80+C102</f>
        <v>-1631.2120679554773</v>
      </c>
      <c r="D104" s="9">
        <f>D80+D102</f>
        <v>-387.22379764065408</v>
      </c>
      <c r="E104" s="9">
        <f>E80+E102</f>
        <v>-68.201132718524605</v>
      </c>
      <c r="H104" s="25">
        <f>H80+H102</f>
        <v>448.81209999999646</v>
      </c>
      <c r="I104" s="25">
        <f>I80+I102</f>
        <v>787.13230499999645</v>
      </c>
      <c r="J104" s="25">
        <f>J80+J102</f>
        <v>1167.2089090499994</v>
      </c>
      <c r="K104" s="25">
        <f>K80+K102</f>
        <v>1593.4610454945041</v>
      </c>
      <c r="L104" s="25">
        <f>L80+L102</f>
        <v>2070.7595708281051</v>
      </c>
      <c r="M104" s="25">
        <f>M80+M102</f>
        <v>2604.4728109525749</v>
      </c>
      <c r="N104" s="25">
        <f>N80+N102</f>
        <v>3200.5169262534691</v>
      </c>
      <c r="O104" s="25">
        <f>O80+O102</f>
        <v>3865.411361204182</v>
      </c>
      <c r="P104" s="25">
        <f>P80+P102</f>
        <v>4606.339891119369</v>
      </c>
      <c r="Q104" s="25">
        <f>Q80+Q102</f>
        <v>5431.2178303151886</v>
      </c>
      <c r="R104" s="25">
        <f>R80+R102</f>
        <v>6348.7660227685437</v>
      </c>
    </row>
    <row r="106" spans="2:18" x14ac:dyDescent="0.2">
      <c r="B106" t="s">
        <v>21</v>
      </c>
      <c r="C106" s="17">
        <v>19</v>
      </c>
      <c r="D106" s="17">
        <v>24</v>
      </c>
      <c r="E106" s="17">
        <v>44</v>
      </c>
    </row>
    <row r="107" spans="2:18" x14ac:dyDescent="0.2">
      <c r="B107" t="s">
        <v>22</v>
      </c>
      <c r="C107" s="17">
        <v>-471</v>
      </c>
      <c r="D107" s="17">
        <v>-663</v>
      </c>
      <c r="E107" s="17">
        <v>-685</v>
      </c>
    </row>
    <row r="108" spans="2:18" x14ac:dyDescent="0.2">
      <c r="B108" t="s">
        <v>23</v>
      </c>
      <c r="C108" s="17">
        <v>-125</v>
      </c>
      <c r="D108" s="17">
        <v>22</v>
      </c>
      <c r="E108" s="17">
        <v>45</v>
      </c>
    </row>
    <row r="109" spans="2:18" x14ac:dyDescent="0.2">
      <c r="C109" s="7"/>
      <c r="D109" s="7"/>
      <c r="E109" s="7"/>
    </row>
    <row r="110" spans="2:18" s="2" customFormat="1" x14ac:dyDescent="0.2">
      <c r="B110" s="2" t="s">
        <v>24</v>
      </c>
      <c r="C110" s="10">
        <f>C104+C106+C107+C108</f>
        <v>-2208.2120679554773</v>
      </c>
      <c r="D110" s="10">
        <f t="shared" ref="D110:E110" si="35">D104+D106+D107+D108</f>
        <v>-1004.2237976406541</v>
      </c>
      <c r="E110" s="10">
        <f t="shared" si="35"/>
        <v>-664.2011327185246</v>
      </c>
      <c r="H110" s="25">
        <f>H104+H106+H107+H108</f>
        <v>448.81209999999646</v>
      </c>
      <c r="I110" s="25">
        <f t="shared" ref="I110:R110" si="36">I104+I106+I107+I108</f>
        <v>787.13230499999645</v>
      </c>
      <c r="J110" s="25">
        <f t="shared" si="36"/>
        <v>1167.2089090499994</v>
      </c>
      <c r="K110" s="25">
        <f t="shared" si="36"/>
        <v>1593.4610454945041</v>
      </c>
      <c r="L110" s="25">
        <f t="shared" si="36"/>
        <v>2070.7595708281051</v>
      </c>
      <c r="M110" s="25">
        <f t="shared" si="36"/>
        <v>2604.4728109525749</v>
      </c>
      <c r="N110" s="25">
        <f t="shared" si="36"/>
        <v>3200.5169262534691</v>
      </c>
      <c r="O110" s="25">
        <f t="shared" si="36"/>
        <v>3865.411361204182</v>
      </c>
      <c r="P110" s="25">
        <f t="shared" si="36"/>
        <v>4606.339891119369</v>
      </c>
      <c r="Q110" s="25">
        <f>Q104+Q106+Q107+Q108</f>
        <v>5431.2178303151886</v>
      </c>
      <c r="R110" s="25">
        <f t="shared" si="36"/>
        <v>6348.7660227685437</v>
      </c>
    </row>
    <row r="111" spans="2:18" x14ac:dyDescent="0.2">
      <c r="B111" t="s">
        <v>25</v>
      </c>
      <c r="C111" s="7">
        <v>-32</v>
      </c>
      <c r="D111" s="7">
        <v>-58</v>
      </c>
      <c r="E111" s="7">
        <v>-110</v>
      </c>
    </row>
    <row r="112" spans="2:18" x14ac:dyDescent="0.2">
      <c r="B112" s="5" t="s">
        <v>46</v>
      </c>
      <c r="C112" s="39">
        <f>ABS(C111/C80)</f>
        <v>1.4389861343738656E-2</v>
      </c>
      <c r="D112" s="39">
        <f t="shared" ref="D112:E112" si="37">ABS(D111/D80)</f>
        <v>1.4346576979985056E-2</v>
      </c>
      <c r="E112" s="39">
        <f t="shared" si="37"/>
        <v>2.7028362724342017E-2</v>
      </c>
    </row>
    <row r="114" spans="1:5" s="2" customFormat="1" x14ac:dyDescent="0.2">
      <c r="B114" s="2" t="s">
        <v>26</v>
      </c>
      <c r="C114" s="9">
        <f>C110+C111</f>
        <v>-2240.2120679554773</v>
      </c>
      <c r="D114" s="9">
        <f t="shared" ref="D114:E114" si="38">D110+D111</f>
        <v>-1062.2237976406541</v>
      </c>
      <c r="E114" s="9">
        <f t="shared" si="38"/>
        <v>-774.2011327185246</v>
      </c>
    </row>
    <row r="116" spans="1:5" x14ac:dyDescent="0.2">
      <c r="B116" s="2" t="s">
        <v>43</v>
      </c>
      <c r="C116" s="16">
        <v>1636</v>
      </c>
      <c r="D116" s="16">
        <v>1901</v>
      </c>
      <c r="E116" s="16">
        <v>2154</v>
      </c>
    </row>
    <row r="117" spans="1:5" x14ac:dyDescent="0.2">
      <c r="B117" s="3" t="s">
        <v>57</v>
      </c>
      <c r="C117" s="16"/>
      <c r="D117" s="30">
        <f>D116/D133</f>
        <v>0.1677846425419241</v>
      </c>
      <c r="E117" s="30">
        <f>E116/E133</f>
        <v>0.20719507502885726</v>
      </c>
    </row>
    <row r="118" spans="1:5" x14ac:dyDescent="0.2">
      <c r="B118" s="2"/>
      <c r="C118" s="16"/>
      <c r="D118" s="16"/>
      <c r="E118" s="16"/>
    </row>
    <row r="119" spans="1:5" x14ac:dyDescent="0.2">
      <c r="B119" t="s">
        <v>44</v>
      </c>
      <c r="C119" s="16">
        <v>467</v>
      </c>
      <c r="D119" s="16">
        <v>749</v>
      </c>
      <c r="E119" s="16">
        <v>898</v>
      </c>
    </row>
    <row r="121" spans="1:5" s="2" customFormat="1" x14ac:dyDescent="0.2">
      <c r="B121" s="2" t="s">
        <v>45</v>
      </c>
      <c r="C121" s="9">
        <f>C102+C116+C119</f>
        <v>-1752</v>
      </c>
      <c r="D121" s="9">
        <f t="shared" ref="D121:E121" si="39">D102+D116+D119</f>
        <v>-1780</v>
      </c>
      <c r="E121" s="9">
        <f t="shared" si="39"/>
        <v>-1086</v>
      </c>
    </row>
    <row r="124" spans="1:5" x14ac:dyDescent="0.2">
      <c r="A124" t="s">
        <v>10</v>
      </c>
      <c r="B124" s="2" t="s">
        <v>47</v>
      </c>
    </row>
    <row r="126" spans="1:5" x14ac:dyDescent="0.2">
      <c r="B126" t="s">
        <v>48</v>
      </c>
      <c r="D126" s="16">
        <v>8307</v>
      </c>
      <c r="E126" s="16">
        <v>12103</v>
      </c>
    </row>
    <row r="127" spans="1:5" x14ac:dyDescent="0.2">
      <c r="B127" t="s">
        <v>49</v>
      </c>
      <c r="D127" s="16">
        <v>3686</v>
      </c>
      <c r="E127" s="16">
        <v>6268</v>
      </c>
    </row>
    <row r="128" spans="1:5" x14ac:dyDescent="0.2">
      <c r="B128" t="s">
        <v>50</v>
      </c>
      <c r="D128" s="16">
        <v>9993</v>
      </c>
      <c r="E128" s="16">
        <v>10667</v>
      </c>
    </row>
    <row r="129" spans="1:5" x14ac:dyDescent="0.2">
      <c r="B129" t="s">
        <v>51</v>
      </c>
      <c r="D129" s="16">
        <v>2568</v>
      </c>
      <c r="E129" s="16">
        <v>1785</v>
      </c>
    </row>
    <row r="131" spans="1:5" s="2" customFormat="1" x14ac:dyDescent="0.2">
      <c r="B131" s="2" t="s">
        <v>52</v>
      </c>
      <c r="D131" s="2">
        <f>D126-D127-D128+D129</f>
        <v>-2804</v>
      </c>
      <c r="E131" s="2">
        <f>E126-E127-E128+E129</f>
        <v>-3047</v>
      </c>
    </row>
    <row r="132" spans="1:5" s="2" customFormat="1" x14ac:dyDescent="0.2"/>
    <row r="133" spans="1:5" s="2" customFormat="1" x14ac:dyDescent="0.2">
      <c r="B133" s="3" t="s">
        <v>58</v>
      </c>
      <c r="D133" s="16">
        <v>11330</v>
      </c>
      <c r="E133" s="16">
        <v>10396</v>
      </c>
    </row>
    <row r="135" spans="1:5" x14ac:dyDescent="0.2">
      <c r="A135" t="s">
        <v>10</v>
      </c>
      <c r="B135" s="2" t="s">
        <v>53</v>
      </c>
    </row>
    <row r="137" spans="1:5" x14ac:dyDescent="0.2">
      <c r="B137" t="s">
        <v>54</v>
      </c>
      <c r="C137" s="7">
        <v>-3415</v>
      </c>
      <c r="D137" s="7">
        <v>-2101</v>
      </c>
      <c r="E137" s="7">
        <v>-1327</v>
      </c>
    </row>
    <row r="138" spans="1:5" x14ac:dyDescent="0.2">
      <c r="B138" t="s">
        <v>55</v>
      </c>
      <c r="C138" s="7">
        <v>-666</v>
      </c>
      <c r="D138" s="7">
        <v>-218</v>
      </c>
      <c r="E138" s="7">
        <v>-105</v>
      </c>
    </row>
    <row r="140" spans="1:5" s="2" customFormat="1" x14ac:dyDescent="0.2">
      <c r="B140" s="2" t="s">
        <v>56</v>
      </c>
      <c r="C140" s="2">
        <f>C137+C138</f>
        <v>-4081</v>
      </c>
      <c r="D140" s="2">
        <f t="shared" ref="D140:E140" si="40">D137+D138</f>
        <v>-2319</v>
      </c>
      <c r="E140" s="2">
        <f t="shared" si="40"/>
        <v>-1432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Upadhyay</dc:creator>
  <cp:lastModifiedBy>Satish Upadhyay</cp:lastModifiedBy>
  <dcterms:created xsi:type="dcterms:W3CDTF">2020-11-18T21:08:45Z</dcterms:created>
  <dcterms:modified xsi:type="dcterms:W3CDTF">2020-11-20T01:52:07Z</dcterms:modified>
</cp:coreProperties>
</file>