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
    </mc:Choice>
  </mc:AlternateContent>
  <xr:revisionPtr revIDLastSave="0" documentId="13_ncr:1_{7DE8BB84-9F3C-4637-8AE6-2095FA51EB23}" xr6:coauthVersionLast="46" xr6:coauthVersionMax="46" xr10:uidLastSave="{00000000-0000-0000-0000-000000000000}"/>
  <bookViews>
    <workbookView xWindow="-120" yWindow="-120" windowWidth="29040" windowHeight="15840" activeTab="1" xr2:uid="{00000000-000D-0000-FFFF-FFFF00000000}"/>
  </bookViews>
  <sheets>
    <sheet name="Document and Entity Information" sheetId="1" r:id="rId1"/>
    <sheet name="BRK" sheetId="147" r:id="rId2"/>
    <sheet name="Consolidated Statements of Earn" sheetId="4" r:id="rId3"/>
    <sheet name="Consolidated Statements of Cash" sheetId="8" r:id="rId4"/>
    <sheet name="Consolidated Balance Sheets" sheetId="2" r:id="rId5"/>
    <sheet name="Consolidated Balance Sheets (Pa" sheetId="3" r:id="rId6"/>
    <sheet name="Consolidated Statements of Ea_2" sheetId="5" r:id="rId7"/>
    <sheet name="Consolidated Statements of Comp" sheetId="6" r:id="rId8"/>
    <sheet name="Consolidated Statements of Chan" sheetId="7" r:id="rId9"/>
    <sheet name="Significant accounting policies" sheetId="9" r:id="rId10"/>
    <sheet name="Business acquisitions" sheetId="10" r:id="rId11"/>
    <sheet name="Investments in fixed maturity s" sheetId="11" r:id="rId12"/>
    <sheet name="Investments in equity securitie" sheetId="12" r:id="rId13"/>
    <sheet name="Equity method investments" sheetId="13" r:id="rId14"/>
    <sheet name="Investment gains_losses" sheetId="14" r:id="rId15"/>
    <sheet name="Loans and finance receivables" sheetId="15" r:id="rId16"/>
    <sheet name="Other receivables" sheetId="16" r:id="rId17"/>
    <sheet name="Inventories" sheetId="17" r:id="rId18"/>
    <sheet name="Property, plant and equipment i" sheetId="18" r:id="rId19"/>
    <sheet name="Leases" sheetId="19" r:id="rId20"/>
    <sheet name="Goodwill and other intangible a" sheetId="20" r:id="rId21"/>
    <sheet name="Derivative contracts" sheetId="21" r:id="rId22"/>
    <sheet name="Unpaid losses and loss adjustme" sheetId="22" r:id="rId23"/>
    <sheet name="Retroactive reinsurance contrac" sheetId="23" r:id="rId24"/>
    <sheet name="Notes payable and other borrowi" sheetId="24" r:id="rId25"/>
    <sheet name="Income taxes" sheetId="25" r:id="rId26"/>
    <sheet name="Dividend restrictions - Insuran" sheetId="26" r:id="rId27"/>
    <sheet name="Fair value measurements" sheetId="27" r:id="rId28"/>
    <sheet name="Accumulated other comprehensive" sheetId="28" r:id="rId29"/>
    <sheet name="Common stock" sheetId="29" r:id="rId30"/>
    <sheet name="Revenues from contracts with cu" sheetId="30" r:id="rId31"/>
    <sheet name="Pension plans" sheetId="31" r:id="rId32"/>
    <sheet name="Contingencies and Commitments" sheetId="32" r:id="rId33"/>
    <sheet name="Supplemental cash flow informat" sheetId="33" r:id="rId34"/>
    <sheet name="Business segment data" sheetId="34" r:id="rId35"/>
    <sheet name="Quarterly data" sheetId="35" r:id="rId36"/>
    <sheet name="Condensed Financial Information" sheetId="36" r:id="rId37"/>
    <sheet name="Significant accounting polici_2" sheetId="37" r:id="rId38"/>
    <sheet name="Significant accounting polici_3" sheetId="38" r:id="rId39"/>
    <sheet name="Business acquisitions (Tables)" sheetId="39" r:id="rId40"/>
    <sheet name="Investments in fixed maturity_2" sheetId="40" r:id="rId41"/>
    <sheet name="Investments in equity securit_2" sheetId="41" r:id="rId42"/>
    <sheet name="Equity method investments (Tabl" sheetId="42" r:id="rId43"/>
    <sheet name="Investment gains_losses (Tables" sheetId="43" r:id="rId44"/>
    <sheet name="Loans and finance receivables (" sheetId="44" r:id="rId45"/>
    <sheet name="Other receivables (Tables)" sheetId="45" r:id="rId46"/>
    <sheet name="Inventories (Tables)" sheetId="46" r:id="rId47"/>
    <sheet name="Property, plant and equipment_2" sheetId="47" r:id="rId48"/>
    <sheet name="Equipment held for lease (Table" sheetId="48" r:id="rId49"/>
    <sheet name="Leases (Tables)" sheetId="49" r:id="rId50"/>
    <sheet name="Goodwill and other intangible_2" sheetId="50" r:id="rId51"/>
    <sheet name="Derivative contracts (Tables)" sheetId="51" r:id="rId52"/>
    <sheet name="Unpaid losses and loss adjust_2" sheetId="52" r:id="rId53"/>
    <sheet name="Retroactive reinsurance contr_2" sheetId="53" r:id="rId54"/>
    <sheet name="Notes payable and other borro_2" sheetId="54" r:id="rId55"/>
    <sheet name="Income taxes (Tables)" sheetId="55" r:id="rId56"/>
    <sheet name="Fair value measurements (Tables" sheetId="56" r:id="rId57"/>
    <sheet name="Accumulated other comprehensi_2" sheetId="57" r:id="rId58"/>
    <sheet name="Common stock (Tables)" sheetId="58" r:id="rId59"/>
    <sheet name="Revenues from contracts with _2" sheetId="59" r:id="rId60"/>
    <sheet name="Pension plans (Tables)" sheetId="60" r:id="rId61"/>
    <sheet name="Supplemental cash flow inform_2" sheetId="61" r:id="rId62"/>
    <sheet name="Business segment data (Tables)" sheetId="62" r:id="rId63"/>
    <sheet name="Quarterly data (Tables)" sheetId="63" r:id="rId64"/>
    <sheet name="Significant accounting polici_4" sheetId="64" r:id="rId65"/>
    <sheet name="Summary of effects of initial a" sheetId="65" r:id="rId66"/>
    <sheet name="Business acquisitions - Narrati" sheetId="66" r:id="rId67"/>
    <sheet name="Business Acquisitions - Summary" sheetId="67" r:id="rId68"/>
    <sheet name="Investments in fixed maturity_3" sheetId="68" r:id="rId69"/>
    <sheet name="Investments in fixed maturity_4" sheetId="69" r:id="rId70"/>
    <sheet name="Investments in fixed maturity_5" sheetId="70" r:id="rId71"/>
    <sheet name="Investments in equity securit_3" sheetId="71" r:id="rId72"/>
    <sheet name="Investments in equity securit_4" sheetId="72" r:id="rId73"/>
    <sheet name="Investments in equity securit_5" sheetId="73" r:id="rId74"/>
    <sheet name="Equity method investments - Nar" sheetId="74" r:id="rId75"/>
    <sheet name="Equity method investments - Fin" sheetId="75" r:id="rId76"/>
    <sheet name="Investment gains_losses (Detail" sheetId="76" r:id="rId77"/>
    <sheet name="Investment gains_losses - Narra" sheetId="77" r:id="rId78"/>
    <sheet name="Loans and finance receivables_2" sheetId="78" r:id="rId79"/>
    <sheet name="Loans and finance receivables -" sheetId="79" r:id="rId80"/>
    <sheet name="Loans and finance receivables_3" sheetId="80" r:id="rId81"/>
    <sheet name="Loans and finance receivables_4" sheetId="81" r:id="rId82"/>
    <sheet name="Other receivables (Detail)" sheetId="82" r:id="rId83"/>
    <sheet name="Other receivables - Narrative (" sheetId="83" r:id="rId84"/>
    <sheet name="Inventories (Detail)" sheetId="84" r:id="rId85"/>
    <sheet name="Property, plant and equipment (" sheetId="85" r:id="rId86"/>
    <sheet name="Property, plant and equipment -" sheetId="86" r:id="rId87"/>
    <sheet name="Equipment held for lease (Detai" sheetId="87" r:id="rId88"/>
    <sheet name="Equipment held for lease - Narr" sheetId="88" r:id="rId89"/>
    <sheet name="Equipment held for lease - Summ" sheetId="89" r:id="rId90"/>
    <sheet name="Equipment held for lease - Su_2" sheetId="90" r:id="rId91"/>
    <sheet name="Leases - Narrative (Detail)" sheetId="91" r:id="rId92"/>
    <sheet name="Leases - Summary of remaining o" sheetId="92" r:id="rId93"/>
    <sheet name="Leases - Components of operatin" sheetId="93" r:id="rId94"/>
    <sheet name="Goodwill and other intangible_3" sheetId="94" r:id="rId95"/>
    <sheet name="Goodwill and other intangible_4" sheetId="95" r:id="rId96"/>
    <sheet name="Goodwill and other intangible_5" sheetId="96" r:id="rId97"/>
    <sheet name="Goodwill and other intangible_6" sheetId="97" r:id="rId98"/>
    <sheet name="Derivative contracts (Detail)" sheetId="98" r:id="rId99"/>
    <sheet name="Derivative contracts - Narrativ" sheetId="99" r:id="rId100"/>
    <sheet name="Unpaid losses and loss adjust_3" sheetId="100" r:id="rId101"/>
    <sheet name="Unpaid losses and loss adjust_4" sheetId="101" r:id="rId102"/>
    <sheet name="Unpaid losses and loss adjust_5" sheetId="102" r:id="rId103"/>
    <sheet name="Unpaid losses and loss adjust_6" sheetId="103" r:id="rId104"/>
    <sheet name="Unpaid losses and loss adjust_7" sheetId="104" r:id="rId105"/>
    <sheet name="Retroactive reinsurance contr_3" sheetId="105" r:id="rId106"/>
    <sheet name="Retroactive reinsurance contr_4" sheetId="106" r:id="rId107"/>
    <sheet name="Notes payable and other borro_3" sheetId="107" r:id="rId108"/>
    <sheet name="Notes payable and other borro_4" sheetId="108" r:id="rId109"/>
    <sheet name="Notes payable and other borro_5" sheetId="109" r:id="rId110"/>
    <sheet name="Income taxes - Liabilities (Det" sheetId="110" r:id="rId111"/>
    <sheet name="Income taxes - Deferred taxes (" sheetId="111" r:id="rId112"/>
    <sheet name="Income taxes - Narrative (Detai" sheetId="112" r:id="rId113"/>
    <sheet name="Income taxes - Income tax expen" sheetId="113" r:id="rId114"/>
    <sheet name="Income taxes - Income tax exp_2" sheetId="114" r:id="rId115"/>
    <sheet name="Dividend restrictions - Insur_2" sheetId="115" r:id="rId116"/>
    <sheet name="Fair value measurements - Finan" sheetId="116" r:id="rId117"/>
    <sheet name="Fair value measurements - Signi" sheetId="117" r:id="rId118"/>
    <sheet name="Fair value measurements - Narra" sheetId="118" r:id="rId119"/>
    <sheet name="Fair value measurements - Other" sheetId="119" r:id="rId120"/>
    <sheet name="Accumulated other comprehensi_3" sheetId="120" r:id="rId121"/>
    <sheet name="Common stock - Narrative (Detai" sheetId="121" r:id="rId122"/>
    <sheet name="Common stock (Detail)" sheetId="122" r:id="rId123"/>
    <sheet name="Common stock (Parenthetical) (D" sheetId="123" r:id="rId124"/>
    <sheet name="Revenue from contracts with cus" sheetId="124" r:id="rId125"/>
    <sheet name="Revenue from contracts with c_2" sheetId="125" r:id="rId126"/>
    <sheet name="Revenue from contracts with c_3" sheetId="126" r:id="rId127"/>
    <sheet name="Pension plans - Net periodic pe" sheetId="127" r:id="rId128"/>
    <sheet name="Pension plans - Defined benefit" sheetId="128" r:id="rId129"/>
    <sheet name="Pension plans - Projected benef" sheetId="129" r:id="rId130"/>
    <sheet name="Pension plans - Schedule of inf" sheetId="130" r:id="rId131"/>
    <sheet name="Pension plans - Additional tabu" sheetId="131" r:id="rId132"/>
    <sheet name="Pension plans - Fair value of p" sheetId="132" r:id="rId133"/>
    <sheet name="Pension plans - Defined contrib" sheetId="133" r:id="rId134"/>
    <sheet name="Contingencies and Commitments -" sheetId="134" r:id="rId135"/>
    <sheet name="Supplemental cash flow inform_3" sheetId="135" r:id="rId136"/>
    <sheet name="Business segment data - Revenue" sheetId="136" r:id="rId137"/>
    <sheet name="Business segment data - Earning" sheetId="137" r:id="rId138"/>
    <sheet name="Business segment data - Additio" sheetId="138" r:id="rId139"/>
    <sheet name="Business segment data - Insuran" sheetId="139" r:id="rId140"/>
    <sheet name="Business segment data - Insur_2" sheetId="140" r:id="rId141"/>
    <sheet name="Business segment data - Narrati" sheetId="141" r:id="rId142"/>
    <sheet name="Quarterly data (Detail)" sheetId="142" r:id="rId143"/>
    <sheet name="Condensed Financial Informati_2" sheetId="143" r:id="rId144"/>
    <sheet name="Condensed Financial Informati_3" sheetId="144" r:id="rId145"/>
    <sheet name="Condensed Financial Informati_4" sheetId="145" r:id="rId146"/>
    <sheet name="Note to Condensed Financial Inf" sheetId="146" r:id="rId14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6" i="147" l="1"/>
  <c r="F70" i="147"/>
  <c r="F67" i="147"/>
  <c r="G27" i="147"/>
  <c r="H27" i="147"/>
  <c r="I27" i="147"/>
  <c r="J27" i="147"/>
  <c r="F27" i="147"/>
  <c r="F23" i="147" s="1"/>
  <c r="F25" i="147" s="1"/>
  <c r="F32" i="147"/>
  <c r="E27" i="147"/>
  <c r="E28" i="147"/>
  <c r="C27" i="147"/>
  <c r="B224" i="147"/>
  <c r="A224" i="147"/>
  <c r="A208" i="147"/>
  <c r="D139" i="147"/>
  <c r="E139" i="147"/>
  <c r="D140" i="147"/>
  <c r="E140" i="147"/>
  <c r="D141" i="147"/>
  <c r="E141" i="147"/>
  <c r="D142" i="147"/>
  <c r="E142" i="147"/>
  <c r="D143" i="147"/>
  <c r="E143" i="147"/>
  <c r="D144" i="147"/>
  <c r="E144" i="147"/>
  <c r="D145" i="147"/>
  <c r="E145" i="147"/>
  <c r="D146" i="147"/>
  <c r="E146" i="147"/>
  <c r="D147" i="147"/>
  <c r="E147" i="147"/>
  <c r="D148" i="147"/>
  <c r="E148" i="147"/>
  <c r="D149" i="147"/>
  <c r="E149" i="147"/>
  <c r="D150" i="147"/>
  <c r="E150" i="147"/>
  <c r="D151" i="147"/>
  <c r="E151" i="147"/>
  <c r="D152" i="147"/>
  <c r="E152" i="147"/>
  <c r="D153" i="147"/>
  <c r="E153" i="147"/>
  <c r="D154" i="147"/>
  <c r="E154" i="147"/>
  <c r="D155" i="147"/>
  <c r="E155" i="147"/>
  <c r="D156" i="147"/>
  <c r="E156" i="147"/>
  <c r="D157" i="147"/>
  <c r="E157" i="147"/>
  <c r="D158" i="147"/>
  <c r="E158" i="147"/>
  <c r="D159" i="147"/>
  <c r="E159" i="147"/>
  <c r="D160" i="147"/>
  <c r="E160" i="147"/>
  <c r="D161" i="147"/>
  <c r="E161" i="147"/>
  <c r="D162" i="147"/>
  <c r="E162" i="147"/>
  <c r="D163" i="147"/>
  <c r="E163" i="147"/>
  <c r="D164" i="147"/>
  <c r="E164" i="147"/>
  <c r="D165" i="147"/>
  <c r="E165" i="147"/>
  <c r="D166" i="147"/>
  <c r="E166" i="147"/>
  <c r="D167" i="147"/>
  <c r="E167" i="147"/>
  <c r="D168" i="147"/>
  <c r="E168" i="147"/>
  <c r="D169" i="147"/>
  <c r="E169" i="147"/>
  <c r="D170" i="147"/>
  <c r="E170" i="147"/>
  <c r="D171" i="147"/>
  <c r="E171" i="147"/>
  <c r="E184" i="147" s="1"/>
  <c r="D172" i="147"/>
  <c r="E172" i="147"/>
  <c r="D173" i="147"/>
  <c r="E173" i="147"/>
  <c r="D174" i="147"/>
  <c r="E174" i="147"/>
  <c r="D175" i="147"/>
  <c r="E175" i="147"/>
  <c r="D176" i="147"/>
  <c r="E176" i="147"/>
  <c r="D177" i="147"/>
  <c r="E177" i="147"/>
  <c r="D178" i="147"/>
  <c r="E178" i="147"/>
  <c r="D179" i="147"/>
  <c r="D185" i="147" s="1"/>
  <c r="D196" i="147" s="1"/>
  <c r="E179" i="147"/>
  <c r="E185" i="147" s="1"/>
  <c r="E196" i="147" s="1"/>
  <c r="D180" i="147"/>
  <c r="E180" i="147"/>
  <c r="A178" i="147"/>
  <c r="A179" i="147"/>
  <c r="A180" i="147"/>
  <c r="A139" i="147"/>
  <c r="A140" i="147"/>
  <c r="A141" i="147"/>
  <c r="A142" i="147"/>
  <c r="A143" i="147"/>
  <c r="A144" i="147"/>
  <c r="A145" i="147"/>
  <c r="A146" i="147"/>
  <c r="A147" i="147"/>
  <c r="A148" i="147"/>
  <c r="A149" i="147"/>
  <c r="A150" i="147"/>
  <c r="A187" i="147" s="1"/>
  <c r="A151" i="147"/>
  <c r="A152" i="147"/>
  <c r="A153" i="147"/>
  <c r="A154" i="147"/>
  <c r="A155" i="147"/>
  <c r="A156" i="147"/>
  <c r="A157" i="147"/>
  <c r="A158" i="147"/>
  <c r="A159" i="147"/>
  <c r="A160" i="147"/>
  <c r="A161" i="147"/>
  <c r="A162" i="147"/>
  <c r="A163" i="147"/>
  <c r="A164" i="147"/>
  <c r="A165" i="147"/>
  <c r="A185" i="147" s="1"/>
  <c r="A166" i="147"/>
  <c r="A167" i="147"/>
  <c r="A168" i="147"/>
  <c r="A169" i="147"/>
  <c r="A183" i="147" s="1"/>
  <c r="A170" i="147"/>
  <c r="A171" i="147"/>
  <c r="A184" i="147" s="1"/>
  <c r="A172" i="147"/>
  <c r="A173" i="147"/>
  <c r="A174" i="147"/>
  <c r="A175" i="147"/>
  <c r="A176" i="147"/>
  <c r="A177" i="147"/>
  <c r="E116" i="147"/>
  <c r="E117" i="147"/>
  <c r="E118" i="147"/>
  <c r="E119" i="147"/>
  <c r="E120" i="147"/>
  <c r="E121" i="147"/>
  <c r="E122" i="147"/>
  <c r="E123" i="147"/>
  <c r="E124" i="147"/>
  <c r="E125" i="147"/>
  <c r="E126" i="147"/>
  <c r="E127" i="147"/>
  <c r="E128" i="147"/>
  <c r="E129" i="147"/>
  <c r="E130" i="147"/>
  <c r="E131" i="147"/>
  <c r="E132" i="147"/>
  <c r="E133" i="147"/>
  <c r="E134" i="147"/>
  <c r="E135" i="147"/>
  <c r="E136" i="147"/>
  <c r="E137" i="147"/>
  <c r="E138" i="147"/>
  <c r="D116" i="147"/>
  <c r="D117" i="147"/>
  <c r="D118" i="147"/>
  <c r="D119" i="147"/>
  <c r="D120" i="147"/>
  <c r="D121" i="147"/>
  <c r="D122" i="147"/>
  <c r="D123" i="147"/>
  <c r="D124" i="147"/>
  <c r="D125" i="147"/>
  <c r="D126" i="147"/>
  <c r="D127" i="147"/>
  <c r="D128" i="147"/>
  <c r="D129" i="147"/>
  <c r="D130" i="147"/>
  <c r="D131" i="147"/>
  <c r="D132" i="147"/>
  <c r="D133" i="147"/>
  <c r="D134" i="147"/>
  <c r="D135" i="147"/>
  <c r="D136" i="147"/>
  <c r="D137" i="147"/>
  <c r="D138" i="147"/>
  <c r="A116" i="147"/>
  <c r="A117" i="147"/>
  <c r="A118" i="147"/>
  <c r="A119" i="147"/>
  <c r="A120" i="147"/>
  <c r="A121" i="147"/>
  <c r="A122" i="147"/>
  <c r="A123" i="147"/>
  <c r="A124" i="147"/>
  <c r="A125" i="147"/>
  <c r="A126" i="147"/>
  <c r="A127" i="147"/>
  <c r="A128" i="147"/>
  <c r="A129" i="147"/>
  <c r="A130" i="147"/>
  <c r="A131" i="147"/>
  <c r="A132" i="147"/>
  <c r="A133" i="147"/>
  <c r="A134" i="147"/>
  <c r="A135" i="147"/>
  <c r="A136" i="147"/>
  <c r="A137" i="147"/>
  <c r="A138" i="147"/>
  <c r="E114" i="147"/>
  <c r="D114" i="147"/>
  <c r="A115" i="147"/>
  <c r="D184" i="147" l="1"/>
  <c r="F19" i="147"/>
  <c r="B221" i="147"/>
  <c r="D187" i="147"/>
  <c r="D186" i="147"/>
  <c r="E189" i="147"/>
  <c r="E195" i="147" s="1"/>
  <c r="D189" i="147"/>
  <c r="D195" i="147" s="1"/>
  <c r="D188" i="147"/>
  <c r="D193" i="147" s="1"/>
  <c r="E188" i="147"/>
  <c r="E193" i="147" s="1"/>
  <c r="E187" i="147"/>
  <c r="E186" i="147"/>
  <c r="E183" i="147"/>
  <c r="D183" i="147"/>
  <c r="D194" i="147" s="1"/>
  <c r="E194" i="147" l="1"/>
  <c r="E198" i="147" s="1"/>
  <c r="B220" i="147"/>
  <c r="D198" i="147"/>
  <c r="E211" i="147" l="1"/>
  <c r="E108" i="147" l="1"/>
  <c r="D108" i="147"/>
  <c r="C108" i="147"/>
  <c r="D106" i="147"/>
  <c r="E106" i="147"/>
  <c r="C106" i="147"/>
  <c r="E107" i="147"/>
  <c r="E209" i="147" s="1"/>
  <c r="D107" i="147"/>
  <c r="D209" i="147" s="1"/>
  <c r="C107" i="147"/>
  <c r="C209" i="147" s="1"/>
  <c r="F91" i="147"/>
  <c r="G91" i="147" s="1"/>
  <c r="H91" i="147" s="1"/>
  <c r="G66" i="147"/>
  <c r="H66" i="147"/>
  <c r="I66" i="147"/>
  <c r="J66" i="147"/>
  <c r="F66" i="147"/>
  <c r="G75" i="147"/>
  <c r="H75" i="147"/>
  <c r="I75" i="147"/>
  <c r="J75" i="147"/>
  <c r="F75" i="147"/>
  <c r="F47" i="147"/>
  <c r="G47" i="147" s="1"/>
  <c r="E25" i="147"/>
  <c r="D25" i="147"/>
  <c r="E21" i="147"/>
  <c r="D21" i="147"/>
  <c r="E202" i="147" l="1"/>
  <c r="E210" i="147" s="1"/>
  <c r="I91" i="147"/>
  <c r="J91" i="147" s="1"/>
  <c r="H47" i="147"/>
  <c r="I47" i="147" s="1"/>
  <c r="J47" i="147" s="1"/>
  <c r="E13" i="147"/>
  <c r="D13" i="147"/>
  <c r="E17" i="147"/>
  <c r="D17" i="147"/>
  <c r="D83" i="147"/>
  <c r="E83" i="147"/>
  <c r="C83" i="147"/>
  <c r="D70" i="147"/>
  <c r="E70" i="147"/>
  <c r="C70" i="147"/>
  <c r="D41" i="147"/>
  <c r="E41" i="147"/>
  <c r="C41" i="147"/>
  <c r="D27" i="147"/>
  <c r="D8" i="147"/>
  <c r="E8" i="147"/>
  <c r="C8" i="147"/>
  <c r="A1" i="147"/>
  <c r="D54" i="147" l="1"/>
  <c r="D68" i="147"/>
  <c r="D60" i="147"/>
  <c r="D62" i="147"/>
  <c r="D66" i="147"/>
  <c r="D58" i="147"/>
  <c r="D64" i="147"/>
  <c r="D56" i="147"/>
  <c r="C79" i="147"/>
  <c r="C75" i="147"/>
  <c r="C77" i="147"/>
  <c r="C81" i="147"/>
  <c r="C54" i="147"/>
  <c r="C64" i="147"/>
  <c r="C56" i="147"/>
  <c r="C62" i="147"/>
  <c r="C66" i="147"/>
  <c r="C58" i="147"/>
  <c r="C68" i="147"/>
  <c r="C60" i="147"/>
  <c r="E54" i="147"/>
  <c r="E66" i="147"/>
  <c r="E58" i="147"/>
  <c r="E68" i="147"/>
  <c r="E60" i="147"/>
  <c r="E62" i="147"/>
  <c r="E64" i="147"/>
  <c r="E56" i="147"/>
  <c r="D79" i="147"/>
  <c r="D75" i="147"/>
  <c r="D81" i="147"/>
  <c r="D77" i="147"/>
  <c r="E81" i="147"/>
  <c r="E75" i="147"/>
  <c r="E77" i="147"/>
  <c r="E79" i="147"/>
  <c r="D29" i="147"/>
  <c r="D24" i="147"/>
  <c r="C20" i="147"/>
  <c r="C24" i="147"/>
  <c r="E39" i="147"/>
  <c r="E33" i="147"/>
  <c r="E36" i="147"/>
  <c r="C39" i="147"/>
  <c r="C33" i="147"/>
  <c r="C36" i="147"/>
  <c r="E24" i="147"/>
  <c r="E29" i="147"/>
  <c r="D33" i="147"/>
  <c r="D39" i="147"/>
  <c r="D36" i="147"/>
  <c r="D12" i="147"/>
  <c r="D20" i="147"/>
  <c r="E12" i="147"/>
  <c r="E20" i="147"/>
  <c r="C16" i="147"/>
  <c r="C12" i="147"/>
  <c r="E16" i="147"/>
  <c r="D16" i="147"/>
  <c r="D86" i="147"/>
  <c r="D71" i="147" s="1"/>
  <c r="D44" i="147"/>
  <c r="E86" i="147"/>
  <c r="C44" i="147"/>
  <c r="C86" i="147"/>
  <c r="C84" i="147" s="1"/>
  <c r="E44" i="147"/>
  <c r="E109" i="147" l="1"/>
  <c r="E199" i="147"/>
  <c r="D109" i="147"/>
  <c r="D199" i="147"/>
  <c r="E203" i="147"/>
  <c r="D42" i="147"/>
  <c r="D84" i="147"/>
  <c r="C71" i="147"/>
  <c r="D87" i="147"/>
  <c r="C28" i="147"/>
  <c r="C109" i="147"/>
  <c r="E71" i="147"/>
  <c r="E87" i="147"/>
  <c r="E84" i="147"/>
  <c r="F44" i="147"/>
  <c r="E45" i="147"/>
  <c r="D45" i="147"/>
  <c r="E42" i="147"/>
  <c r="D28" i="147"/>
  <c r="C42" i="147"/>
  <c r="D98" i="147"/>
  <c r="C98" i="147"/>
  <c r="C49" i="147"/>
  <c r="C89" i="147" s="1"/>
  <c r="C93" i="147" s="1"/>
  <c r="C96" i="147" s="1"/>
  <c r="E98" i="147"/>
  <c r="E49" i="147"/>
  <c r="E89" i="147" s="1"/>
  <c r="E93" i="147" s="1"/>
  <c r="E96" i="147" s="1"/>
  <c r="D49" i="147"/>
  <c r="D89" i="147" s="1"/>
  <c r="D93" i="147" s="1"/>
  <c r="D96" i="147" s="1"/>
  <c r="F108" i="147" l="1"/>
  <c r="F202" i="147"/>
  <c r="F210" i="147" s="1"/>
  <c r="F198" i="147"/>
  <c r="F211" i="147" s="1"/>
  <c r="C99" i="147"/>
  <c r="C105" i="147"/>
  <c r="C111" i="147" s="1"/>
  <c r="C208" i="147" s="1"/>
  <c r="D105" i="147"/>
  <c r="D111" i="147" s="1"/>
  <c r="D208" i="147" s="1"/>
  <c r="D100" i="147"/>
  <c r="D99" i="147"/>
  <c r="E105" i="147"/>
  <c r="E111" i="147" s="1"/>
  <c r="E208" i="147" s="1"/>
  <c r="E213" i="147" s="1"/>
  <c r="E99" i="147"/>
  <c r="E100" i="147"/>
  <c r="F87" i="147"/>
  <c r="G87" i="147" s="1"/>
  <c r="G44" i="147"/>
  <c r="F41" i="147"/>
  <c r="F49" i="147"/>
  <c r="G108" i="147" l="1"/>
  <c r="G202" i="147"/>
  <c r="G210" i="147" s="1"/>
  <c r="G198" i="147"/>
  <c r="G211" i="147" s="1"/>
  <c r="H87" i="147"/>
  <c r="I87" i="147" s="1"/>
  <c r="J87" i="147" s="1"/>
  <c r="F38" i="147"/>
  <c r="F35" i="147"/>
  <c r="G49" i="147"/>
  <c r="H44" i="147"/>
  <c r="G41" i="147"/>
  <c r="H108" i="147" l="1"/>
  <c r="H198" i="147"/>
  <c r="H211" i="147" s="1"/>
  <c r="H202" i="147"/>
  <c r="H210" i="147" s="1"/>
  <c r="F59" i="147"/>
  <c r="F61" i="147"/>
  <c r="F53" i="147"/>
  <c r="F63" i="147"/>
  <c r="F57" i="147"/>
  <c r="F55" i="147"/>
  <c r="F65" i="147"/>
  <c r="F89" i="147"/>
  <c r="F93" i="147" s="1"/>
  <c r="F95" i="147" s="1"/>
  <c r="F107" i="147" s="1"/>
  <c r="F209" i="147" s="1"/>
  <c r="F83" i="147"/>
  <c r="F74" i="147" s="1"/>
  <c r="G86" i="147"/>
  <c r="G70" i="147" s="1"/>
  <c r="G32" i="147"/>
  <c r="G38" i="147"/>
  <c r="G35" i="147"/>
  <c r="H41" i="147"/>
  <c r="I44" i="147"/>
  <c r="H49" i="147"/>
  <c r="I108" i="147" l="1"/>
  <c r="I198" i="147"/>
  <c r="I211" i="147" s="1"/>
  <c r="I202" i="147"/>
  <c r="I210" i="147" s="1"/>
  <c r="F98" i="147"/>
  <c r="F105" i="147" s="1"/>
  <c r="G59" i="147"/>
  <c r="G61" i="147"/>
  <c r="G67" i="147"/>
  <c r="G57" i="147"/>
  <c r="G55" i="147"/>
  <c r="G53" i="147"/>
  <c r="G63" i="147"/>
  <c r="G65" i="147"/>
  <c r="G89" i="147"/>
  <c r="G93" i="147" s="1"/>
  <c r="G95" i="147" s="1"/>
  <c r="G107" i="147" s="1"/>
  <c r="G209" i="147" s="1"/>
  <c r="G83" i="147"/>
  <c r="G74" i="147" s="1"/>
  <c r="H86" i="147"/>
  <c r="H70" i="147" s="1"/>
  <c r="F80" i="147"/>
  <c r="F106" i="147" s="1"/>
  <c r="F76" i="147"/>
  <c r="F78" i="147"/>
  <c r="I49" i="147"/>
  <c r="J44" i="147"/>
  <c r="I41" i="147"/>
  <c r="H35" i="147"/>
  <c r="H38" i="147"/>
  <c r="H32" i="147"/>
  <c r="J108" i="147" l="1"/>
  <c r="J202" i="147"/>
  <c r="J210" i="147" s="1"/>
  <c r="J198" i="147"/>
  <c r="J211" i="147" s="1"/>
  <c r="F99" i="147"/>
  <c r="F100" i="147"/>
  <c r="H89" i="147"/>
  <c r="H93" i="147" s="1"/>
  <c r="H95" i="147" s="1"/>
  <c r="H107" i="147" s="1"/>
  <c r="H209" i="147" s="1"/>
  <c r="H53" i="147"/>
  <c r="H63" i="147"/>
  <c r="H55" i="147"/>
  <c r="H59" i="147"/>
  <c r="H61" i="147"/>
  <c r="H67" i="147"/>
  <c r="H57" i="147"/>
  <c r="H65" i="147"/>
  <c r="F111" i="147"/>
  <c r="F208" i="147" s="1"/>
  <c r="F213" i="147" s="1"/>
  <c r="G98" i="147"/>
  <c r="G80" i="147"/>
  <c r="G106" i="147" s="1"/>
  <c r="G76" i="147"/>
  <c r="G78" i="147"/>
  <c r="I86" i="147"/>
  <c r="I70" i="147" s="1"/>
  <c r="H83" i="147"/>
  <c r="H74" i="147" s="1"/>
  <c r="I38" i="147"/>
  <c r="I32" i="147"/>
  <c r="I35" i="147"/>
  <c r="J41" i="147"/>
  <c r="J49" i="147"/>
  <c r="I55" i="147" l="1"/>
  <c r="I53" i="147"/>
  <c r="I63" i="147"/>
  <c r="I57" i="147"/>
  <c r="I59" i="147"/>
  <c r="I61" i="147"/>
  <c r="I67" i="147"/>
  <c r="I65" i="147"/>
  <c r="I89" i="147"/>
  <c r="I93" i="147" s="1"/>
  <c r="I95" i="147" s="1"/>
  <c r="I107" i="147" s="1"/>
  <c r="I209" i="147" s="1"/>
  <c r="H98" i="147"/>
  <c r="H100" i="147" s="1"/>
  <c r="G105" i="147"/>
  <c r="G111" i="147" s="1"/>
  <c r="G208" i="147" s="1"/>
  <c r="G213" i="147" s="1"/>
  <c r="G100" i="147"/>
  <c r="G99" i="147"/>
  <c r="J86" i="147"/>
  <c r="J70" i="147" s="1"/>
  <c r="I83" i="147"/>
  <c r="I74" i="147" s="1"/>
  <c r="H78" i="147"/>
  <c r="H76" i="147"/>
  <c r="H80" i="147"/>
  <c r="H106" i="147" s="1"/>
  <c r="J38" i="147"/>
  <c r="J35" i="147"/>
  <c r="J32" i="147"/>
  <c r="J89" i="147" l="1"/>
  <c r="J93" i="147" s="1"/>
  <c r="J95" i="147" s="1"/>
  <c r="J107" i="147" s="1"/>
  <c r="J209" i="147" s="1"/>
  <c r="J57" i="147"/>
  <c r="J59" i="147"/>
  <c r="J55" i="147"/>
  <c r="J61" i="147"/>
  <c r="J67" i="147"/>
  <c r="J53" i="147"/>
  <c r="J65" i="147"/>
  <c r="J63" i="147"/>
  <c r="H105" i="147"/>
  <c r="H111" i="147" s="1"/>
  <c r="H208" i="147" s="1"/>
  <c r="H213" i="147" s="1"/>
  <c r="H99" i="147"/>
  <c r="I98" i="147"/>
  <c r="J83" i="147"/>
  <c r="J74" i="147" s="1"/>
  <c r="I76" i="147"/>
  <c r="I80" i="147"/>
  <c r="I106" i="147" s="1"/>
  <c r="I78" i="147"/>
  <c r="J98" i="147" l="1"/>
  <c r="J105" i="147" s="1"/>
  <c r="I100" i="147"/>
  <c r="I99" i="147"/>
  <c r="I105" i="147"/>
  <c r="I111" i="147" s="1"/>
  <c r="I208" i="147" s="1"/>
  <c r="I213" i="147" s="1"/>
  <c r="J76" i="147"/>
  <c r="J78" i="147"/>
  <c r="J80" i="147"/>
  <c r="J106" i="147" s="1"/>
  <c r="J111" i="147" l="1"/>
  <c r="J208" i="147" s="1"/>
  <c r="J213" i="147" s="1"/>
  <c r="J100" i="147"/>
  <c r="J99" i="147"/>
  <c r="K213" i="147" l="1"/>
  <c r="B219" i="147" s="1"/>
  <c r="B223" i="147" s="1"/>
  <c r="B226" i="147" s="1"/>
  <c r="B233" i="147" s="1"/>
  <c r="J19" i="147"/>
  <c r="J11" i="147"/>
  <c r="J15" i="147"/>
  <c r="J29" i="147"/>
  <c r="I11" i="147"/>
  <c r="I29" i="147"/>
  <c r="I19" i="147"/>
  <c r="I15" i="147"/>
  <c r="H19" i="147"/>
  <c r="H15" i="147"/>
  <c r="H29" i="147"/>
  <c r="H11" i="147"/>
  <c r="G11" i="147"/>
  <c r="G19" i="147"/>
  <c r="G21" i="147" s="1"/>
  <c r="G29" i="147"/>
  <c r="G15" i="147"/>
  <c r="F11" i="147"/>
  <c r="F13" i="147" s="1"/>
  <c r="F29" i="147"/>
  <c r="F15" i="147"/>
  <c r="F17" i="147" s="1"/>
  <c r="F21" i="147"/>
  <c r="I23" i="147"/>
  <c r="H23" i="147"/>
  <c r="G23" i="147"/>
  <c r="G25" i="147" s="1"/>
  <c r="J23" i="147"/>
  <c r="I21" i="147" l="1"/>
  <c r="J17" i="147"/>
  <c r="J25" i="147"/>
  <c r="I25" i="147"/>
  <c r="H17" i="147"/>
  <c r="J13" i="147"/>
  <c r="H21" i="147"/>
  <c r="J21" i="147"/>
  <c r="H13" i="147"/>
  <c r="H25" i="147"/>
  <c r="I17" i="147"/>
  <c r="I13" i="147"/>
  <c r="G17" i="147"/>
  <c r="G13" i="147"/>
</calcChain>
</file>

<file path=xl/sharedStrings.xml><?xml version="1.0" encoding="utf-8"?>
<sst xmlns="http://schemas.openxmlformats.org/spreadsheetml/2006/main" count="4537" uniqueCount="1704">
  <si>
    <t>Document and Entity Information - USD ($)</t>
  </si>
  <si>
    <t>12 Months Ended</t>
  </si>
  <si>
    <t>Dec. 31, 2020</t>
  </si>
  <si>
    <t>Feb. 16, 2021</t>
  </si>
  <si>
    <t>Jun. 30, 2020</t>
  </si>
  <si>
    <t>Document Information [Line Items]</t>
  </si>
  <si>
    <t>Document Type</t>
  </si>
  <si>
    <t>10-K</t>
  </si>
  <si>
    <t>Amendment Flag</t>
  </si>
  <si>
    <t>false</t>
  </si>
  <si>
    <t>Document Period End Date</t>
  </si>
  <si>
    <t>Dec. 31,
		2020</t>
  </si>
  <si>
    <t>Document Fiscal Year Focus</t>
  </si>
  <si>
    <t>2020</t>
  </si>
  <si>
    <t>Document Fiscal Period Focus</t>
  </si>
  <si>
    <t>FY</t>
  </si>
  <si>
    <t>Entity Registrant Name</t>
  </si>
  <si>
    <t>BERKSHIRE HATHAWAY INC</t>
  </si>
  <si>
    <t>Entity Central Index Key</t>
  </si>
  <si>
    <t>0001067983</t>
  </si>
  <si>
    <t>Current Fiscal Year End Date</t>
  </si>
  <si>
    <t>--12-31</t>
  </si>
  <si>
    <t>Entity Well-known Seasoned Issuer</t>
  </si>
  <si>
    <t>Yes</t>
  </si>
  <si>
    <t>Entity Current Reporting Status</t>
  </si>
  <si>
    <t>Entity Voluntary Filers</t>
  </si>
  <si>
    <t>No</t>
  </si>
  <si>
    <t>Entity Interactive Data Current</t>
  </si>
  <si>
    <t>Entity Filer Category</t>
  </si>
  <si>
    <t>Large Accelerated Filer</t>
  </si>
  <si>
    <t>Entity Small Business</t>
  </si>
  <si>
    <t>Entity Emerging Growth Company</t>
  </si>
  <si>
    <t>ICFR Auditor Attestation Flag</t>
  </si>
  <si>
    <t>true</t>
  </si>
  <si>
    <t>Entity Shell Company</t>
  </si>
  <si>
    <t>Entity File Number</t>
  </si>
  <si>
    <t>001-14905</t>
  </si>
  <si>
    <t>Entity Incorporation, State or Country Code</t>
  </si>
  <si>
    <t>DE</t>
  </si>
  <si>
    <t>Entity Tax Identification Number</t>
  </si>
  <si>
    <t>47-0813844</t>
  </si>
  <si>
    <t>Entity Address, Address Line One</t>
  </si>
  <si>
    <t>3555 Farnam Street</t>
  </si>
  <si>
    <t>Entity Address, City or Town</t>
  </si>
  <si>
    <t>Omaha</t>
  </si>
  <si>
    <t>Entity Address, State or Province</t>
  </si>
  <si>
    <t>NE</t>
  </si>
  <si>
    <t>Entity Address, Postal Zip Code</t>
  </si>
  <si>
    <t>68131</t>
  </si>
  <si>
    <t>City Area Code</t>
  </si>
  <si>
    <t>402</t>
  </si>
  <si>
    <t>Local Phone Number</t>
  </si>
  <si>
    <t>346-1400</t>
  </si>
  <si>
    <t>Document Annual Report</t>
  </si>
  <si>
    <t>Document Transition Report</t>
  </si>
  <si>
    <t>Entity Public Float</t>
  </si>
  <si>
    <t>Documents Incorporated by Reference</t>
  </si>
  <si>
    <t>Portions of the Proxy Statement for the Registrant’s Annual Meeting to be held May 1, 2021 are incorporated in Part III.</t>
  </si>
  <si>
    <t>Common Class A [Member]</t>
  </si>
  <si>
    <t>Entity Common Stock, Shares Outstanding</t>
  </si>
  <si>
    <t>Security 12b Title</t>
  </si>
  <si>
    <t>Class A Common Stock</t>
  </si>
  <si>
    <t>Trading Symbol</t>
  </si>
  <si>
    <t>BRK.A</t>
  </si>
  <si>
    <t>Security Exchange Name</t>
  </si>
  <si>
    <t>NYSE</t>
  </si>
  <si>
    <t>Common Class B [Member]</t>
  </si>
  <si>
    <t>Class B Common Stock</t>
  </si>
  <si>
    <t>BRK.B</t>
  </si>
  <si>
    <t>M 0.750 Senior Notes Due 2023 [Member]</t>
  </si>
  <si>
    <t>0.750% Senior Notes due 2023</t>
  </si>
  <si>
    <t>BRK23</t>
  </si>
  <si>
    <t>M 1.125 Senior Notes Due 2027 [Member]</t>
  </si>
  <si>
    <t>1.125% Senior Notes due 2027</t>
  </si>
  <si>
    <t>BRK27</t>
  </si>
  <si>
    <t>M 1.625 Senior Notes Due 2035 [Member]</t>
  </si>
  <si>
    <t>1.625% Senior Notes due 2035</t>
  </si>
  <si>
    <t>BRK35</t>
  </si>
  <si>
    <t>M 1.300 Senior Notes Due 2024 [Member]</t>
  </si>
  <si>
    <t>1.300% Senior Notes due 2024</t>
  </si>
  <si>
    <t>BRK24</t>
  </si>
  <si>
    <t>M 2.150 Senior Notes Due 2028 [Member]</t>
  </si>
  <si>
    <t>2.150% Senior Notes due 2028</t>
  </si>
  <si>
    <t>BRK28</t>
  </si>
  <si>
    <t>M 0.625 Senior Notes Due 2023 [Member]</t>
  </si>
  <si>
    <t>0.625% Senior Notes due 2023</t>
  </si>
  <si>
    <t>BRK23A</t>
  </si>
  <si>
    <t>M 0.000 Senior Notes Due 2025 [Member]</t>
  </si>
  <si>
    <t>0.000% Senior Notes due 2025</t>
  </si>
  <si>
    <t>BRK25</t>
  </si>
  <si>
    <t>M 2.375 Senior Notes Due 2039 [Member]</t>
  </si>
  <si>
    <t>2.375% Senior Notes due 2039</t>
  </si>
  <si>
    <t>BRK39</t>
  </si>
  <si>
    <t>M 0.500 Senior Notes Due 2041 [Member]</t>
  </si>
  <si>
    <t>0.500% Senior Notes due 2041</t>
  </si>
  <si>
    <t>BRK41</t>
  </si>
  <si>
    <t>M 2.625 Senior Notes Due 2059 [Member]</t>
  </si>
  <si>
    <t>2.625% Senior Notes due 2059</t>
  </si>
  <si>
    <t>BRK59</t>
  </si>
  <si>
    <t>Consolidated Balance Sheets € in Millions, £ in Millions, $ in Millions, ¥ in Billions</t>
  </si>
  <si>
    <t>Dec. 31, 2020USD ($)</t>
  </si>
  <si>
    <t>Dec. 31, 2019USD ($)</t>
  </si>
  <si>
    <t>ASSETS</t>
  </si>
  <si>
    <t>Investments in fixed maturity securities</t>
  </si>
  <si>
    <t>Investments in equity securities</t>
  </si>
  <si>
    <t>[1]</t>
  </si>
  <si>
    <t>[2]</t>
  </si>
  <si>
    <t>Loans and finance receivables</t>
  </si>
  <si>
    <t>Inventories</t>
  </si>
  <si>
    <t>Equipment held for lease</t>
  </si>
  <si>
    <t>Goodwill</t>
  </si>
  <si>
    <t>[3]</t>
  </si>
  <si>
    <t>Deferred charges under retroactive reinsurance contracts</t>
  </si>
  <si>
    <t>Total assets</t>
  </si>
  <si>
    <t>LIABILITIES</t>
  </si>
  <si>
    <t>Unpaid losses and loss adjustment expenses</t>
  </si>
  <si>
    <t>Unpaid losses and loss adjustment expenses under retroactive reinsurance contracts</t>
  </si>
  <si>
    <t>Income taxes, principally deferred</t>
  </si>
  <si>
    <t>Total liabilities</t>
  </si>
  <si>
    <t>Shareholders’ equity:</t>
  </si>
  <si>
    <t>Common stock</t>
  </si>
  <si>
    <t>Capital in excess of par value</t>
  </si>
  <si>
    <t>Accumulated other comprehensive income</t>
  </si>
  <si>
    <t>Retained earnings</t>
  </si>
  <si>
    <t>Treasury stock, at cost</t>
  </si>
  <si>
    <t>Berkshire Hathaway shareholders’ equity</t>
  </si>
  <si>
    <t>Noncontrolling interests</t>
  </si>
  <si>
    <t>Total shareholders’ equity</t>
  </si>
  <si>
    <t>Total liabilities and shareholders' equity</t>
  </si>
  <si>
    <t>Insurance and Other [Member]</t>
  </si>
  <si>
    <t>Cash and cash equivalents</t>
  </si>
  <si>
    <t>[4]</t>
  </si>
  <si>
    <t>Short-term investments in U.S. Treasury Bills</t>
  </si>
  <si>
    <t>Equity method investments</t>
  </si>
  <si>
    <t>Other receivables</t>
  </si>
  <si>
    <t>Property, plant and equipment</t>
  </si>
  <si>
    <t>Other intangible assets</t>
  </si>
  <si>
    <t>Other</t>
  </si>
  <si>
    <t>Unearned premiums</t>
  </si>
  <si>
    <t>Life, annuity and health insurance benefits</t>
  </si>
  <si>
    <t>Other policyholder liabilities</t>
  </si>
  <si>
    <t>Accounts payable, accruals and other liabilities</t>
  </si>
  <si>
    <t>Derivative contract liabilities</t>
  </si>
  <si>
    <t>Aircraft repurchase liabilities and unearned lease revenues</t>
  </si>
  <si>
    <t>Notes payable and other borrowings</t>
  </si>
  <si>
    <t>Railroad, Utilities and Energy [Member]</t>
  </si>
  <si>
    <t>Receivables</t>
  </si>
  <si>
    <t>Regulatory assets</t>
  </si>
  <si>
    <t>Regulatory liabilities</t>
  </si>
  <si>
    <t>Approximately 68% of the aggregate fair value was concentrated in four companies (American Express Company – $18.3 billion; Apple Inc. – $120.4 billion; Bank of America Corporation – $31.3 billion and The Coca-Cola Company – $21.9 billion).</t>
  </si>
  <si>
    <t>Approximately 60% of the aggregate fair value was concentrated in four companies (American Express Company – $18.9 billion; Apple Inc. – $73.7 billion; Bank of America Corporation – $33.4 billion and The Coca-Cola Company – $22.1 billion).</t>
  </si>
  <si>
    <t>Net of accumulated goodwill impairments of $11.0 billion as of December 31, 2020 and $1.1 billion as of December 31, 2019.</t>
  </si>
  <si>
    <t>Includes U.S. Treasury Bills with maturities of three months or less when purchased of $23.2 billion at December 31, 2020 and $37.1 billion at December 31, 2019.</t>
  </si>
  <si>
    <t>Consolidated Balance Sheets (Parenthetical) - USD ($) $ in Billions</t>
  </si>
  <si>
    <t>Dec. 31, 2019</t>
  </si>
  <si>
    <t>U.S. Treasury Bills [Member]</t>
  </si>
  <si>
    <t>Cash equivalents</t>
  </si>
  <si>
    <t>Consolidated Statements of Earnings - USD ($) $ in Millions</t>
  </si>
  <si>
    <t>Dec. 31, 2018</t>
  </si>
  <si>
    <t>Revenues:</t>
  </si>
  <si>
    <t>Sales and service revenues</t>
  </si>
  <si>
    <t>Leasing revenues</t>
  </si>
  <si>
    <t>Total revenues</t>
  </si>
  <si>
    <t>Investment and derivative contract gains/losses:</t>
  </si>
  <si>
    <t>Costs and expenses:</t>
  </si>
  <si>
    <t>Interest expense</t>
  </si>
  <si>
    <t>Total costs and expenses</t>
  </si>
  <si>
    <t>Earnings before income taxes and equity method earnings (losses)</t>
  </si>
  <si>
    <t>Equity method earnings (losses)</t>
  </si>
  <si>
    <t>Earnings before income taxes</t>
  </si>
  <si>
    <t>Income tax expense (benefit)</t>
  </si>
  <si>
    <t>Net earnings</t>
  </si>
  <si>
    <t>Earnings attributable to noncontrolling interests</t>
  </si>
  <si>
    <t>Net earnings attributable to Berkshire Hathaway shareholders</t>
  </si>
  <si>
    <t>Equivalent Class A [Member]</t>
  </si>
  <si>
    <t>Net earnings per average equivalent share</t>
  </si>
  <si>
    <t>Average equivalent shares outstanding</t>
  </si>
  <si>
    <t>Equivalent Class B [Member]</t>
  </si>
  <si>
    <t>Insurance premiums earned</t>
  </si>
  <si>
    <t>Interest, dividend and other investment income</t>
  </si>
  <si>
    <t>Insurance losses and loss adjustment expenses</t>
  </si>
  <si>
    <t>Insurance underwriting expenses</t>
  </si>
  <si>
    <t>Cost of sales and services</t>
  </si>
  <si>
    <t>Cost of leasing</t>
  </si>
  <si>
    <t>Selling, general and administrative expenses</t>
  </si>
  <si>
    <t>Goodwill and intangible asset impairments</t>
  </si>
  <si>
    <t>Freight Rail Transportation [Member]</t>
  </si>
  <si>
    <t>Expenses</t>
  </si>
  <si>
    <t>Utilities and Energy [Member]</t>
  </si>
  <si>
    <t>Cost of sales and other expenses</t>
  </si>
  <si>
    <t>Service revenues and other income</t>
  </si>
  <si>
    <t>Other expenses</t>
  </si>
  <si>
    <t>Class B shares are economically equivalent to one-fifteen-hundredth</t>
  </si>
  <si>
    <t>Consolidated Statements of Earnings (Parenthetical)</t>
  </si>
  <si>
    <t>Income Statement [Abstract]</t>
  </si>
  <si>
    <t>Economic equivalent of Class B share to Class A share</t>
  </si>
  <si>
    <t>0.0667%</t>
  </si>
  <si>
    <t>Consolidated Statements of Comprehensive Income - USD ($) $ in Millions</t>
  </si>
  <si>
    <t>Statement Of Income And Comprehensive Income [Abstract]</t>
  </si>
  <si>
    <t>Other comprehensive income:</t>
  </si>
  <si>
    <t>Unrealized appreciation of investments</t>
  </si>
  <si>
    <t>Applicable income taxes</t>
  </si>
  <si>
    <t>Foreign currency translation</t>
  </si>
  <si>
    <t>Defined benefit pension plans</t>
  </si>
  <si>
    <t>Other, net</t>
  </si>
  <si>
    <t>Other comprehensive income, net</t>
  </si>
  <si>
    <t>Comprehensive income</t>
  </si>
  <si>
    <t>Comprehensive income attributable to noncontrolling interests</t>
  </si>
  <si>
    <t>Comprehensive income attributable to Berkshire Hathaway shareholders</t>
  </si>
  <si>
    <t>Consolidated Statements of Changes in Shareholders' Equity - USD ($) $ in Millions</t>
  </si>
  <si>
    <t>Total</t>
  </si>
  <si>
    <t>Cumulative effect, period of adoption, adjustment</t>
  </si>
  <si>
    <t>Common stock and capital in excess of par value</t>
  </si>
  <si>
    <t>Accumulated other comprehensive incomeCumulative effect, period of adoption, adjustment</t>
  </si>
  <si>
    <t>Retained earningsCumulative effect, period of adoption, adjustment</t>
  </si>
  <si>
    <t>Treasury Stock</t>
  </si>
  <si>
    <t>Beginning Balance at Dec. 31, 2017</t>
  </si>
  <si>
    <t>Issuance (acquisition) of common stock</t>
  </si>
  <si>
    <t>Transactions with noncontrolling interests</t>
  </si>
  <si>
    <t>Ending Balance at Dec. 31, 2018</t>
  </si>
  <si>
    <t>Ending Balance at Dec. 31, 2019</t>
  </si>
  <si>
    <t>Ending Balance at Dec. 31, 2020</t>
  </si>
  <si>
    <t>Consolidated Statements of Cash Flows - USD ($) $ in Millions</t>
  </si>
  <si>
    <t>Cash flows from operating activities:</t>
  </si>
  <si>
    <t>Adjustments to reconcile net earnings to operating cash flows:</t>
  </si>
  <si>
    <t>Investment (gains) losses</t>
  </si>
  <si>
    <t>Depreciation and amortization</t>
  </si>
  <si>
    <t>Other, including asset impairment charges</t>
  </si>
  <si>
    <t>Changes in operating assets and liabilities:</t>
  </si>
  <si>
    <t>Losses and loss adjustment expenses</t>
  </si>
  <si>
    <t>Deferred charges reinsurance assumed</t>
  </si>
  <si>
    <t>Receivables and originated loans</t>
  </si>
  <si>
    <t>Other assets</t>
  </si>
  <si>
    <t>Other liabilities</t>
  </si>
  <si>
    <t>Income taxes</t>
  </si>
  <si>
    <t>Net cash flows from operating activities</t>
  </si>
  <si>
    <t>Cash flows from investing activities:</t>
  </si>
  <si>
    <t>Purchases of equity securities</t>
  </si>
  <si>
    <t>Sales of equity securities</t>
  </si>
  <si>
    <t>Purchases of U.S. Treasury Bills and fixed maturity securities</t>
  </si>
  <si>
    <t>Sales of U.S. Treasury Bills and fixed maturity securities</t>
  </si>
  <si>
    <t>Redemptions and maturities of U.S. Treasury Bills and fixed maturity securities</t>
  </si>
  <si>
    <t>Purchases of loans and finance receivables</t>
  </si>
  <si>
    <t>Collections of loans and finance receivables</t>
  </si>
  <si>
    <t>Acquisitions of businesses, net of cash acquired</t>
  </si>
  <si>
    <t>Purchases of property, plant and equipment and equipment held for lease</t>
  </si>
  <si>
    <t>Net cash flows from investing activities</t>
  </si>
  <si>
    <t>Cash flows from financing activities:</t>
  </si>
  <si>
    <t>Changes in short term borrowings, net</t>
  </si>
  <si>
    <t>Acquisition of treasury stock</t>
  </si>
  <si>
    <t>Net cash flows from financing activities</t>
  </si>
  <si>
    <t>Effects of foreign currency exchange rate changes</t>
  </si>
  <si>
    <t>Increase (decrease) in cash and cash equivalents and restricted cash</t>
  </si>
  <si>
    <t>Cash and cash equivalents and restricted cash at beginning of year</t>
  </si>
  <si>
    <t>Cash and cash equivalents and restricted cash at end of year</t>
  </si>
  <si>
    <t>Restricted cash, included in other assets at end of year</t>
  </si>
  <si>
    <t>Restricted Cash and Cash Equivalents, Asset, Statement of Financial Position [Extensible List]</t>
  </si>
  <si>
    <t>us-gaap:OtherAssets</t>
  </si>
  <si>
    <t>Proceeds from borrowings</t>
  </si>
  <si>
    <t>Repayments of borrowings</t>
  </si>
  <si>
    <t>Cash and cash equivalents at end of year</t>
  </si>
  <si>
    <t>Significant accounting policies and practices</t>
  </si>
  <si>
    <t>Organization Consolidation And Presentation Of Financial Statements [Abstract]</t>
  </si>
  <si>
    <t xml:space="preserve">(1)
Significant accounting
(a)
Nature of operations and basis of consolidation Berkshire Hathaway Inc. (“Berkshire”) is a holding company owning subsidiaries engaged in a number of diverse business activities, including insurance and reinsurance, freight rail transportation, utilities and energy, manufacturing, service and retailing. In these notes the terms “us,” “we,” or “our” refer to Berkshire and its consolidated subsidiaries. Further information regarding our reportable business segments is contained in Note 27. Information concerning business acquisitions completed over the past three years appears in Note 2. We believe that reporting the Railroad, Utilities and Energy subsidiaries separately is appropriate given the relative significance of their long-lived assets, capital expenditures and debt, which is not guaranteed by Berkshire. The accompanying Consolidated Financial Statements include the accounts of Berkshire consolidated with the accounts of all subsidiaries and affiliates in which we hold a controlling financial interest as of the financial statement date. Normally a controlling financial interest reflects ownership of a majority of the voting interests. We consolidate variable interest entities (“VIE”) when we possess both the power to direct the activities of the VIE that most significantly affect its economic performance, and we (a) are obligated to absorb the losses that could be significant to the VIE or (b) hold the right to receive benefits from the VIE that could be significant to the VIE. Intercompany accounts and transactions have been eliminated.
(b)
Use of estimates in preparation of financial statements We prepare our Consolidated Financial Statements in conformity with accounting principles generally accepted in the United States (“GAAP”) which requires us to make estimates and assumptions that affect the reported amounts of assets and liabilities at the balance sheet date and the reported amounts of revenues and expenses during the period. Our estimates of unpaid losses and loss adjustment expenses are subject to considerable estimation error due to the inherent uncertainty in projecting ultimate claim costs. In addition, estimates and assumptions associated with the amortization of deferred charges on retroactive reinsurance contracts, determinations of fair values of certain financial instruments and evaluations of goodwill and identifiable intangible assets for impairment require considerable judgment. Actual results may differ from the estimates used in preparing our Consolidated Financial Statements. The novel coronavirus (“COVID-19”) spread rapidly across the world in 2020 and was declared a pandemic by the World Health Organization. The government and private sector responses to contain its spread began to significantly affect our operating businesses in March. COVID-19 has since adversely affected nearly all of our operations, although the effects are varying significantly. The duration and extent of the effects over longer terms cannot be reasonably estimated at this time. The risks and uncertainties resulting from the pandemic that may affect our future earnings, cash flows and financial condition include the time necessary to distribute safe and effective vaccines and to vaccinate a significant number of people in the U.S. and throughout the world as well as the long-term effect from the pandemic on the demand for certain of our products and services. Accordingly, significant estimates used in the preparation of our financial statements including those associated with evaluations of certain long-lived assets, goodwill and other intangible assets for impairment, expected credit losses on amounts owed to us and the estimations of certain losses assumed under insurance and reinsurance contracts may be subject to significant adjustments in future periods.
(c)
Cash and cash equivalents and short-term investments in U.S. Treasury Bills Cash equivalents consist of demand deposit and money market accounts and investments (including U.S. Treasury Bills) with maturities of three months or less when purchased. Short-term investments in U.S. Treasury Bills consist of U.S. Treasury Bills with maturities exceeding three months at the time of purchase and are stated at amortized cost, which approximates fair value. Notes to Consolidated Financial Statements (Continued)
(1)
Significant accounting policies and practices (Continued)
(d)
Investments in fixed maturity securities We classify investments in fixed maturity securities on the acquisition date and at each balance sheet date. Securities classified as held-to-maturity are carried at amortized cost, reflecting the ability and intent to hold the securities to maturity. Securities classified as trading are acquired with the intent to sell in the near term and are carried at fair value with changes in fair value reported in earnings. All other securities are classified as available-for-sale and are carried at fair value. Substantially all of these investments are classified as available-for-sale. We amortize the difference between the original cost and maturity value of a fixed maturity security to earnings using the interest method. We record investment gains and losses on available-for-sale fixed maturity securities when the securities are sold, as determined on a specific identification basis. For securities in an unrealized loss position, we recognize a loss in earnings for the excess of amortized cost over fair value if we intend to sell before the price recovers. Otherwise, we evaluate as of the balance sheet date whether the unrealized losses are attributable to credit losses or other factors. We consider the severity of the decline in value, creditworthiness of the issuer and other relevant factors. We record an allowance for credit losses, limited to the excess of amortized cost over fair value, along with a corresponding charge to earnings if the present value of estimated cash flows is less than the present value of contractual cash flows. The allowance may be subsequently increased or decreased based on the prevailing facts and circumstances. The portion of the unrealized loss that we believe is not related to a credit loss is recognized in other comprehensive income.
(e)
Investments in equity securities We carry substantially all investments in equity securities at fair value and record the subsequent changes in fair values in the Consolidated Statements of Earnings as a component of investment gains/losses.
(f)
Investments under the equity method We utilize the equity method to account for investments when we possess the ability to exercise significant influence, but not control, over the operating and financial policies of the investee. The ability to exercise significant influence is presumed when the investor possesses more than 20% of the voting interests of the investee. This presumption may be overcome based on specific facts and circumstances that demonstrate that the ability to exercise significant influence is restricted. We apply the equity method to investments in common stock and to other investments when such other investments possess substantially identical subordinated interests to common stock. In applying the equity method, we record the investment at cost and subsequently increase or decrease the carrying amount of the investment by our proportionate share of the net earnings or losses and other comprehensive income of the investee. We record dividends or other equity distributions as reductions in the carrying value of the investment. In the event that net losses of the investee reduce the carrying amount to zero, additional net losses may be recorded if other investments in the investee are at-risk, even if we have not committed to provide financial support to the investee. Such additional equity method losses, if any, are based upon the change in our claim on the investee’s book value.
(g)
Receivables Receivables primarily consist of balances due from customers, insurance premiums receivable and reinsurance losses recoverable. Trade receivables, insurance premium receivables and other receivables are primarily short-term in nature with stated collection terms of less than one year from the date of origination. Reinsurance recoverables are comprised of amounts ceded under reinsurance contracts or pursuant to mandatory government-sponsored insurance programs. Reinsurance recoverables relate to claims for unpaid losses and loss adjustment expenses arising from property and casualty contracts and claim benefits under life and health insurance contracts. Receivables are stated net of estimated allowances for uncollectible balances. Prior to 2020, we recorded provisions for uncollectible balances when it was probable counterparties or customers would be unable to pay all amounts due based on the contractual terms and historical loss history. As of January 1, 2020, we adopted a new accounting pronouncement that affects the measurement of allowances for credit losses. See Note 1(w). In measuring credit loss allowances, we primarily utilize credit loss history, with adjustments to reflect current or expected future economic conditions when reasonable and supportable forecasts of losses deviate from historical experience. In evaluating expected credit losses of reinsurance recoverable on unpaid losses, we review the credit quality of the counterparty and consider right-of-offset provisions within reinsurance contracts and other forms of credit enhancement including, collateral, guarantees and other available information. We charge-off receivables against the allowances after all reasonable collection efforts are exhausted. Notes to Consolidated Financial Statements (Continued)
(1)
Significant accounting policies and practices (Continued)
(h)
Loans and finance receivables Loans and finance receivables are primarily manufactured home loans, and to lesser extent, commercial loans and site-built home loans. We carry substantially all of these loans at amortized cost, net of allowances for expected credit losses, based on our ability and intent to hold such loans to maturity. Acquisition costs and loan origination and commitment costs paid or fees received along with acquisition premiums or discounts are amortized as yield adjustments over the lives of the loans. Prior to 2020, credit losses were measured when non-collection was considered probable based on the prevailing facts and circumstances. Beginning in 2020, measurements of expected credit losses include provisions for non-collection, whether the risk is probable or remote. Expected credit losses on manufactured housing installment loans are based on the net present value of future principal payments less estimated expenses related to the charge-off and foreclosure of expected uncollectible loans and include provisions for loans that are not in foreclosure. Our principal credit quality indicator is whether the loans are performing. Expected credit loss estimates consider historical default rates, collateral recovery rates, historical runoff rates, interest rates, reductions of future cash flows for modified loans and the historical time elapsed from last payment until foreclosure, among other factors. In addition, our estimates consider current conditions and reasonable and supportable forecasts. Loans are considered delinquent when payments are more than 30 days past due. We place loans over 90 days past due on nonaccrual status and accrued but uncollected interest is reversed. Subsequent collections on the loans are first applied to the principal and interest owed for the most delinquent amount. We resume interest income accrual once a loan is less than 90 days delinquent. Loans are considered non-performing when the foreclosure process has started. Once a loan is in the process of foreclosure, interest income is not recognized unless the foreclosure is cured or the loan is modified. Once a modification is complete, interest income is recognized based on the terms of the new loan. Foreclosed loans are charged off when the collateral is sold. Loans not in foreclosure are evaluated for charge-off based on individual circumstances concerning the future collectability of the loan and the condition of the collateral securing the loan.
(i)
Derivatives We carry derivative contracts in our Consolidated Balance Sheets at fair value, net of reductions permitted under master netting agreements with counterparties. We record the changes in fair value of derivative contracts that do not qualify as hedging instruments for financial reporting purposes in earnings or, if such contracts involve our regulated utilities subsidiaries, as regulatory assets or liabilities when inclusion in regulated rates is probable.
(j)
Fair value measurements As defined under GAAP, fair value is the price that would be received to sell an asset or paid to transfer a liability between market participants in the principal market or in the most advantageous market when no principal market exists. Adjustments to transaction prices or quoted market prices may be required in illiquid or disorderly markets in estimating fair value. Alternative valuation techniques may be appropriate under the circumstances to determine the value that would be received to sell an asset or paid to transfer a liability in an orderly transaction. Market participants are assumed to be independent, knowledgeable, and able and willing to transact an exchange and not acting under duress. Our nonperformance or credit risk is considered in determining the fair value of liabilities. Considerable judgment may be required in interpreting market data used to develop the estimates of fair value. Accordingly, estimates of fair value presented herein are not necessarily indicative of the amounts that could be realized in a current or future market exchange.
(k)
Inventories Inventories consist of manufactured goods, goods or products acquired for resale and homes constructed for sale. Manufactured inventory costs include materials, direct and indirect labor and factory overhead. At December 31, 2020, we used the last-in-first-out (“LIFO”) method to value approximately 35% of consolidated inventories with the remainder primarily determined under first-in-first-out and average cost methods. Non-LIFO inventories are stated at the lower of cost or net realizable value. The excess of current or replacement costs over costs determined under LIFO was approximately $1.1 billion as of December 31, 2020 and $950 million as of December 31, 2019. Notes to Consolidated Financial Statements (Continued)
(1)
Significant accounting policies and practices (Continued)
(l)
Property, plant and equipment We record additions to property, plant and equipment used in operations at cost, which includes asset additions, improvements and betterments. With respect to constructed assets, all materials, direct labor and contract services as well as certain indirect costs are capitalized. Indirect costs include interest over the construction period. With respect to constructed assets of our utility and energy subsidiaries that are subject to authoritative guidance for regulated operations, capitalized costs also include an allowance for funds used during construction, which represents the cost of equity funds used to finance the construction of the regulated facilities. Normal repairs and maintenance and other costs that do not improve the property, extend useful lives or otherwise do not meet capitalization criteria are charged to expense as incurred. Depreciation of assets of our regulated utilities and railroad is generally determined using group depreciation methods where rates are based on periodic depreciation studies approved by the applicable regulator. Under group depreciation, a composite rate is applied to the gross investment in a particular class of property, despite differences in the service life or salvage value of individual property units within the same class. When such assets are retired or sold, no gain or loss is recognized. Gains or losses on disposals of all other assets are recorded through earnings. We depreciate property, plant and equipment used by our other businesses to estimated salvage value primarily using the straight-line method over estimated useful lives. Ranges of estimated useful lives of depreciable assets used in our other businesses are as follows: buildings and improvements – 5 to 50 years, machinery and equipment – 3 to 25 years and furniture, fixtures and other – 3 to 15 years. Ranges of estimated useful lives of depreciable assets unique to our railroad business are as follows: track structure and other roadway – 10 to 100 years and locomotives, freight cars and other equipment – 6 to 43 years. Ranges of estimated useful lives of assets unique to our regulated utilities and energy businesses are as follows: utility generation, transmission and distribution systems – 5 to 80 years, interstate natural gas pipeline assets – 3 to 80 years and independent power plants and other assets – 3 to 40 years. We evaluate property, plant and equipment for impairment when events or changes in circumstances indicate that the carrying value of such assets may not be recoverable or when the assets are held for sale. Upon the occurrence of a triggering event, we assess whether the estimated undiscounted cash flows expected from the use of the asset and the residual value from the ultimate disposal of the asset exceeds the carrying value. If the carrying value exceeds the estimated recoverable amounts, we reduce the carrying value to fair value and record an impairment loss in earnings, except with respect to impairment of assets of our regulated utility and energy subsidiaries where the impacts of regulation are considered in evaluating the carrying value.
(m)
Leases We are party to contracts where we lease property to others (“lessor” contracts) and where we lease property from others (“lessee” contracts). We record acquisitions of and additions to equipment that we lease to others at cost. We depreciate equipment held for lease to estimated salvage value primarily using the straight-line method over estimated useful lives ranging from 3 to 35 years. We use declining balance deprecation methods for assets when the revenue-earning power of the asset is relatively greater during the earlier years of its life and maintenance and repair costs increase during the later years. We also evaluate equipment held for lease for impairment consistent with policies for property, plant and equipment. When we lease assets from others, we record right-of-use assets and lease liabilities. Right-of-use assets represent our right to use an underlying asset for the lease term and lease liabilities represent our obligation to make lease payments arising from the lease. In this regard, lease payments include fixed payments and variable payments that depend on an index or rate. The lease term is generally the non-cancellable lease period. Certain lease contracts contain renewal options or other terms that provide for variable payments based on performance or usage. Options are not included in determining right-of-use assets or lease liabilities unless it is reasonably certain that options will be exercised. Generally, incremental borrowing rates are used in measuring lease liabilities. Right-of-use assets are subject to review for impairment. Notes to Consolidated Financial Statements (Continued)
(1)
Significant accounting policies and practices (Continued)
(n)
Goodwill and other intangible assets Goodwill represents the excess of the acquisition price of a business over the fair value of identified net assets of that business. We evaluate goodwill for impairment at least annually. When evaluating goodwill for impairment, we estimate the fair value of the reporting unit. Several methods may be used to estimate a reporting unit’s fair value, including market quotations, asset and liability fair values and other valuation techniques, including, but not limited to, discounted projected future net earnings or net cash flows and multiples of earnings. If the carrying amount of a reporting unit, including goodwill, exceeds the estimated fair value, then the excess is charged to earnings as an impairment loss. Intangible assets with indefinite lives are also tested for impairment at least annually and when events or changes in circumstances indicate that, more-likely-than-not, the asset is impaired. Significant judgment is required in estimating fair values and performing goodwill and indefinite-life intangible asset impairment tests. We amortize intangible assets with finite lives in a pattern that reflects the expected consumption of related economic benefits or on a straight-line basis over the estimated economic useful lives. Intangible assets with finite lives are reviewed for impairment when events or changes in circumstances indicate that the carrying amount may not be recoverable.
(o)
Revenue recognition We earn insurance premiums on prospective property/casualty insurance and reinsurance contracts over the loss exposure or coverage period in proportion to the level of protection provided. In most cases, such premiums are earned ratably over the term of the contract with unearned premiums computed on a monthly or daily pro-rata basis. Premiums on retroactive property/casualty reinsurance contracts are earned at the inception of the contracts, as all underlying loss events covered by the policies occurred prior to contract inception. Premiums for life reinsurance and annuity contracts are earned when due. Premiums earned are stated net of amounts ceded to reinsurers. Premiums earned on contracts with experience-rating provisions reflect estimated loss experience under such contracts. Sales and service revenues are recognized when goods or services are transferred to a customer. A good or service is transferred when (or as) the customer obtains control of that good or service. Revenues are based on the consideration we expect to receive in connection with our promises to deliver goods and services to our customers. We manufacture and/or distribute a wide variety of industrial, building and consumer products. Our sales contracts provide customers with these products through wholesale and retail channels in exchange for consideration specified under the contracts. Contracts generally represent customer orders for individual products at stated prices. Sales contracts may contain either single or multiple performance obligations. In instances where contracts contain multiple performance obligations, we allocate the revenue to each obligation based on the relative stand-alone selling prices of each product or service. Sales revenue reflects reductions for returns, allowances, volume discounts and other incentives, some of which may be contingent on future events. In certain customer contracts, sales revenue includes certain state and local excise taxes billed to customers on specified products when those taxes are levied directly upon us by the taxing authorities. Sales revenue excludes sales taxes and value-added taxes collected on behalf of taxing authorities. Sales revenue includes consideration for shipping and other fulfillment activities performed prior to the customer obtaining control of the goods. We also elect to treat consideration for such services performed after control has passed to the customer as sales revenue. Our product sales revenues are generally recognized at a point in time when control of the product transfers to the customer, which coincides with customer pickup or product delivery or acceptance, depending on terms of the arrangement. We recognize sales revenues and related costs with respect to certain contracts over time, primarily from certain castings, forgings and aerostructures contracts. Control of the product units under these contracts transfers continuously to the customer as the product is manufactured. These products generally have no alternative use and the contract requires the customer to provide reasonable compensation if terminated for reasons other than breach of contract. Notes to Consolidated Financial Statements (Continued)
(1)
Significant accounting policies and practices (Continued)
(o)
Revenue recognition (Continued) Our energy revenue derives primarily from tariff-based sales arrangements approved by various regulatory commissions. These tariff-based revenues are mainly comprised of energy, transmission, distribution and natural gas and have performance obligations to deliver energy products and services to customers which are satisfied over time as energy is delivered or services are provided. Our nonregulated energy revenue primarily relates to our renewable energy business. Energy revenues are equivalent to the amounts we have the right to invoice and correspond directly with the value to the customer of the performance to date and include billed and unbilled amounts. Payments from customers are generally due within 30 days of billing. Rates charged for energy products and services are established by regulators or contractual arrangements that establish the transaction price, as well as the allocation of price among the separate performance obligations. When preliminary regulated rates are permitted to be billed prior to final approval by the applicable regulator, certain revenue collected may be subject to refund and a liability for estimated refunds is accrued. The primary performance obligation under our freight rail transportation service contracts is to move freight from a point of origin to a point of destination. The performance obligations are represented by bills of lading which create a series of distinct services that have a similar pattern of transfer to the customer. The revenues for each performance obligation are based on various factors including the product being shipped, the origin and destination pair and contract incentives, which are outlined in various private rate agreements, common carrier public tariffs, interline foreign road agreements and pricing quotes. The transaction price is generally a per car/unit amount to transport railcars from a specified origin to a specified destination. Freight revenues are recognized over time as the service is performed because the customer simultaneously receives and consumes the benefits of the service. Revenues recognized represent the proportion of the service completed as of the balance sheet date. Invoices for freight transportation services are generally issued to customers and paid within 30 days or less. Customer incentives, which are primarily provided for shipping a specified cumulative volume or shipping to/from specific locations, are recorded as a reduction to revenue on a pro-rata basis based on actual or projected future customer shipments. Other service revenues derive from contracts with customers in which performance obligations are satisfied over time, where customers receive and consume benefits as we perform the services, or at a point in time when the services are provided. Other service revenues primarily derive from real estate brokerage, automotive repair, aircraft management, aviation training and franchising and news distribution services. Leasing revenue is generally recognized ratably over the term of the lease or based on usage, if applicable under the terms of the contract. A substantial portion of our leases are classified as operating leases.
(p)
Losses and loss adjustment expenses We record liabilities for unpaid losses and loss adjustment expenses under property/casualty insurance and reinsurance contracts for loss events that have occurred on or before the balance sheet date. Such liabilities represent the estimated ultimate payment amounts without discounting for time value. We base liability estimates on (1) loss reports from policyholders and cedents, (2) individual case estimates and (3) estimates of incurred but not reported losses. Losses and loss adjustment expenses in the Consolidated Statements of Earnings include paid claims, claim settlement costs and changes in estimated claim liabilities. Losses and loss adjustment expenses charged to earnings are net of amounts recovered and estimates of amounts recoverable under ceded reinsurance contracts. Reinsurance contracts do not relieve the ceding company of its obligations to indemnify policyholders with respect to the underlying insurance and reinsurance contracts.
(q)
Retroactive reinsurance contracts We record liabilities for unpaid losses and loss adjustment expenses under short duration retroactive reinsurance contracts consistent with other short duration property/casualty insurance and reinsurance contracts described in Note 1(p). With respect to retroactive reinsurance contracts, we also record deferred charge assets at the inception of the contracts, representing the excess, if any, of the estimated ultimate claim liabilities over the premiums earned. We subsequently amortize the deferred charge assets over the expected claim settlement periods using the interest method. Changes to the estimated timing or amount of future loss payments also produce changes in deferred charge balances. We apply changes in such estimates retrospectively and the resulting changes in deferred charge balances, together with periodic amortization, are included in insurance losses and loss adjustment expenses in the Consolidated Statements of Earnings. Notes to Consolidated Financial Statements (Continued)
(1)
Significant accounting policies and practices (Continued)
(r)
Insurance policy acquisition costs We capitalize the incremental costs that directly relate to the successful sale of insurance contracts, subject to ultimate recoverability, and we subsequently amortize such costs to underwriting expenses as the related premiums are earned. Direct incremental acquisition costs include commissions, premium taxes and certain other costs associated with successful efforts. We expense all other underwriting costs as incurred. The recoverability of capitalized insurance policy acquisition costs generally reflects anticipation of investment income. The unamortized balances are included in other assets and were approximately $3.25 billion and $2.95 billion at December 31, 2020 and 2019, respectively.
(s)
Life and annuity insurance benefits We compute liabilities for insurance benefits under life contracts based upon estimated future investment yields, expected mortality, morbidity and lapse or withdrawal rates, as well as estimates of premiums we expect to receive and expenses we expect to incur in the future. These assumptions, as applicable, also include a margin for adverse deviation and may vary with the characteristics of the contract’s date of issuance, policy duration and country of risk. The interest rate assumptions used may vary by contract or jurisdiction. We discount periodic payment annuity liabilities based on the implicit rate as of the inception of the contracts such that the present value of the liabilities equals the premiums. Discount rates for most contracts range from 3% to 7%.
(t)
Regulated utilities and energy businesses Certain energy subsidiaries prepare their financial statements in accordance with authoritative guidance for regulated operations, reflecting the economic effects of regulation from the ability to recover certain costs from customers and the requirement to return revenues to customers in the future through the regulated rate-setting process. Accordingly, certain costs are deferred as regulatory assets and certain income is accrued as regulatory liabilities. Regulatory assets and liabilities will be amortized into operating expenses and revenues over various future periods. Regulatory assets and liabilities are continually assessed for probable future inclusion in regulatory rates by considering factors such as applicable regulatory or legislative changes and recent rate orders received by other regulated entities. If future inclusion in regulatory rates ceases to be probable, the amount no longer probable of inclusion in regulatory rates is charged or credited to earnings (or other comprehensive income, if applicable) or returned to customers.
(u)
Foreign currency The accounts of our non-U.S. based subsidiaries are measured, in most instances, using functional currencies other than the U.S. Dollar. Revenues and expenses in the financial statements of these subsidiaries are translated into U.S. Dollars at the average exchange rate for the period and assets and liabilities are translated at the exchange rate as of the end of the reporting period. The net effects </t>
  </si>
  <si>
    <t>Business acquisitions</t>
  </si>
  <si>
    <t>Business Combinations [Abstract]</t>
  </si>
  <si>
    <t xml:space="preserve">(2)
Business acquisitions Our long-held acquisition strategy is to acquire businesses that have consistent earning power, good returns on equity and able and honest management. Financial results attributable to business acquisitions are included in our Consolidated Financial Statements beginning on their respective acquisition dates. In July 2020, Berkshire Hathaway Energy (“BHE”) reached a definitive agreement with Dominion Energy, Inc. (“Dominion”) to acquire substantially all of Dominion’s natural gas transmission and storage business. On October 5, 2020, BHE and Dominion also agreed, as permitted under the acquisition agreement, to provide for the acquisition of all originally agreed upon businesses, except for certain pipeline assets (the “Excluded Assets”) and entered into a second acquisition agreement with respect to the Excluded Assets. The acquisition of the Dominion businesses, other than the Excluded Assets, was completed on November 1, 2020 and included more than 5,400 miles of natural gas transmission, gathering and storage pipelines, about 420 billion cubic feet of operated natural gas storage capacity and partial ownership of a liquefied natural gas export, import and storage facility (“Cove Point”). Under the terms of the second acquisition agreement, BHE agreed to acquire the Excluded Assets for approximately $1.3 billion in cash. The closing of this second acquisition is subject to receiving necessary regulatory approvals and other customary closing conditions and is expected to occur during the first half of 2021. The cost of the acquisition completed on November 1, 2020, was approximately $2.5 billion after post-closing adjustments as provided in the agreement. The preliminary fair values of identified assets acquired and liabilities assumed and residual goodwill are summarized as follows (in millions).
Property, plant and equipment
$
9,254
Goodwill
1,732
Other
2,376
Assets acquired
$
13,362
Notes payable and other borrowings
$
5,615
Other
1,317
Liabilities assumed
6,932
Noncontrolling interests
3,916
Net assets
$
2,514
As part of this acquisition, BHE acquired an indirect 25% economic interest in Cove Point, consisting of 100% of the general partnership interest and 25% of the limited partnership interests. We concluded that Cove Point is a VIE and that we have the power to direct the activities that most significantly impact its economic performance as well as the obligation to absorb losses and receive benefits which could be significant to Cove Point. Therefore, we treat Cove Point as a consolidated subsidiary. The noncontrolling interests in the preceding table is attributable to the limited partner interests held by third parties. On October 1, 2018, we acquired MLMIC Insurance Company (“MLMIC”), a writer of medical professional liability insurance domiciled in New York. The acquisition price was approximately $2.5 billion. As of the acquisition date, the fair value of MLMIC’s assets was approximately $6.1 billion, primarily investments ($5.2 billion), and the fair value of its liabilities was approximately $3.6 billion, primarily unpaid losses and loss adjustment expenses ($3.2 billion). Notes to Consolidated Financial Statements (Continued)
( 2 )
Business acquisitions (Continued) In each of the past three years, we also completed several smaller-sized business acquisitions, which we consider as “bolt-ons” to several of our existing business operations. Aggregate consideration paid for bolt-on acquisitions, net of cash acquired was approximately $130 million in 2020, $1.7 billion in 2019 and $1.0 billion in 2018. We do not believe that these acquisitions are material, individually or in the aggregate to our Consolidated Financial Statements. </t>
  </si>
  <si>
    <t>Investments Debt And Equity Securities [Abstract]</t>
  </si>
  <si>
    <t>(3)
Investments in fixed maturity securities Investments in fixed maturity securities as of December 31, 2020 and 2019 are summarized by type below (in millions).
Amortized Cost
Unrealized Gains
Unrealized Losses
Fair Value
December 31, 2020
U.S. Treasury, U.S. government corporations and agencies
$
3,348
$
55
$
—
$
3,403
Foreign governments
11,233
110
(5
)
11,338
Corporate bonds
4,729
464
(2
)
5,191
Other
414
66
(2
)
478
$
19,724
$
695
$
(9
)
$
20,410
December 31, 2019
U.S. Treasury, U.S. government corporations and agencies
$
3,054
$
37
$
(1
)
$
3,090
Foreign governments
8,584
63
(9
)
8,638
Corporate bonds
5,896
459
(3
)
6,352
Other
539
67
(1
)
605
$
18,073
$
626
$
(14
)
$
18,685
Investments in foreign governments include securities issued by national and provincial government entities as well as instruments that are unconditionally guaranteed by such entities. As of December 31, 2020, approximately 88% of our foreign government holdings were rated AA or higher by at least one of the major rating agencies. The amortized cost and estimated fair value of fixed maturity securities at December 31, 2020 are summarized below by contractual maturity dates. Amounts are in millions. Actual maturities may differ from contractual maturities due to early call or prepayment rights held by issuers.
Due in one year or less
Due after one year through five years
Due after five years through ten years
Due after ten years
Mortgage-backed securities
Total
Amortized cost
$
10,379
$
8,323
$
373
$
337
$
312
$
19,724
Fair value
10,448
8,456
496
640
370
20,410</t>
  </si>
  <si>
    <t>Notes to Consolidated Financial Statements (Continued)
(4)
Investments in equity securities Investments in equity securities as of December 31, 2020 and 2019 are summarized based on the primary industry of the investee in the table below (in millions).
Cost Basis
Net Unrealized Gains
Fair Value
December 31, 2020 *
Banks, insurance and finance
$
26,312
$
40,167
$
66,479
Consumer products
34,747
111,583
146,330
Commercial, industrial and other
47,561
20,800
68,361
$
108,620
$
172,550
$
281,170
*
Approximately 68% of the aggregate fair value was concentrated in four companies (American Express Company – $18.3 billion; Apple Inc. – $120.4 billion; Bank of America Corporation – $31.3 billion and The Coca-Cola Company – $21.9 billion).
Cost Basis
Net Unrealized Gains
Fair Value
December 31, 2019 *
Banks, insurance and finance
$
40,419
$
61,976
$
102,395
Consumer products
38,887
60,747
99,634
Commercial, industrial and other
31,034
14,964
45,998
$
110,340
$
137,687
$
248,027
*
Approximately 60% of the aggregate fair value was concentrated in four companies (American Express Company – $18.9 billion; Apple Inc. – $73.7 billion; Bank of America Corporation – $33.4 billion and The Coca-Cola Company – $22.1 billion). On August 8, 2019, Berkshire invested a total of $10 billion in Occidental Corporation (“Occidental”) newly issued Occidental Cumulative Perpetual Preferred Stock with an aggregate liquidation value of $10 billion and warrants to purchase up to 80 million shares of Occidental common stock at an exercise price of $62.50 per share. In accordance with the terms of the warrants, on August 3, 2020, the number of shares of common stock that can be purchased was increased to 83.86 million shares and the exercise price was reduced to $59.62 per share. The preferred stock accrues dividends at 8% per annum and is redeemable at the option of Occidental commencing in 2029 at a redemption price equal to 105% of the liquidation preference plus any accumulated and unpaid dividends, or is mandatorily redeemable under certain specified capital return events. Dividends on the preferred stock may be paid in cash or, at Occidental’s option, in shares of Occidental common stock. The warrants are exercisable in whole or in part until one year after the redemption of the preferred stock. Our investments in Occidental are included in the commercial, industrial and other category in the preceding tables.</t>
  </si>
  <si>
    <t>Equity Method Investments And Joint Ventures [Abstract]</t>
  </si>
  <si>
    <t xml:space="preserve">( 5)
Equity method investments Berkshire and its subsidiaries hold investments in certain businesses that are accounted for pursuant to the equity method. Currently, the most significant of these is our investment in the common stock of The Kraft Heinz Company (“Kraft Heinz”). Kraft Heinz is one of the world’s largest manufacturers and marketers of food and beverage products, including condiments and sauces, cheese and dairy, meals, meats, refreshment beverages, coffee and other grocery products. Berkshire currently owns 325,442,152 shares of Kraft Heinz common stock representing 26.6% of the outstanding shares. Notes to Consolidated Financial Statements (Continued)
(5)
Equity method investments (Continued) We recorded equity method earnings from our investment in Kraft Heinz of $95 million in 2020, $493 million in 2019 and losses of approximately $2.7 billion in 2018. Equity method earnings (losses) included the effects of goodwill and identifiable intangible asset impairment charges recorded by Kraft Heinz. Our share of such charges was approximately $850 million in 2020, $450 million in 2019 and $3.7 billion in 2018. We received dividends from Kraft Heinz of $521 Shares of Kraft Heinz common stock are publicly-traded and the fair value of our investment was approximately $11.3 billion at December 31, 2020 and $10.5 billion at December 31, 2019. The carrying value of our investment was approximately $13.3 billion at December 31, 2020 and $13.8 billion at December 31, 2019. As of December 31, 2020, the carrying value of our investment exceeded the fair value based on the quoted market price by $2.0 billion (15% of carrying value). In light of this fact, we evaluated our investment in Kraft Heinz for impairment. We utilize no bright-line tests in such evaluations. Based on the available facts and information regarding the operating results of Kraft Heinz, our ability and intent to hold the investment until recovery, the relative amount of the decline and the length of time that fair value was less than carrying value, we concluded that recognition of an impairment loss in earnings was not required. However, we will continue to monitor this investment and it is possible that an impairment loss will be recorded in earnings in a future period based on changes in facts and circumstances or intentions. Summarized financial information of Kraft Heinz follows (in millions).
December 26, 2020
December 28, 2019
Assets
$
99,830
$
101,450
Liabilities
49,587
49,701
Year ending December 26, 2020
Year ending December 28, 2019
Year ending December 29, 2018
Sales
$
26,185
$
24,977
$
26,268
Net earnings (losses) attributable to Kraft Heinz common shareholders
$
356
$
1,935
$
(10,192
) Other investments accounted for pursuant to the equity method include our investments in Berkadia Commercial Mortgage LLC (“Berkadia”), Pilot Travel Centers LLC (“Pilot”) and Electric Transmission Texas, LLC (“ETT”). The carrying value of our investments in these entities was approximately $4.0 billion as of December 31, 2020 and $3.7 billion as of December 31, 2019. Our equity method earnings in these entities were $631 million in 2020, $683 million in 2019 and $563 million in 2018. Additional information concerning these investments follows. We own a 50% interest in Berkadia, with Jefferies Financial Group Inc. (“Jefferies”) owning the other 50% interest. Berkadia is a servicer of commercial real estate loans in the U.S., performing primary, master and special servicing functions for U.S. government agency programs, commercial mortgage-backed securities transactions, banks, insurance companies and other financial institutions. A source of funding for Berkadia’s operations is through its issuance of commercial paper, which is currently limited to $1.5 billion. On December 31, 2020, Berkadia’s commercial paper outstanding was $1.47 billion. The commercial paper is supported by a surety policy issued by a Berkshire insurance subsidiary. Jefferies is obligated to indemnify us for one-half of any losses incurred under the policy. A Berkshire Hathaway Energy Company subsidiary owns a 50% interest in ETT, an owner and operator of electric transmission assets in the Electric Reliability Council of Texas footprint. American Electric Power owns the other 50% interest. On October 3, 2017, we entered into an investment agreement and an equity purchase agreement whereby we acquired a 38.6% interest in Pilot, headquartered in Knoxville, Tennessee. Pilot is the largest operator of travel centers in North America, supplying more than 11 billion gallons of fuel per year via more than 950 retail locations across 44 U.S. states and six Canadian provinces and through wholesale distribution. The Haslam family currently owns a 50.1% interest in Pilot and a third party owns the remaining 11.3% interest. We also entered into an agreement to acquire in 2023 an additional 41.4% interest in Pilot with the Haslam family retaining a 20% interest. As a result, Berkshire will become the majority owner of Pilot in 2023. </t>
  </si>
  <si>
    <t>Investment gains/losses</t>
  </si>
  <si>
    <t xml:space="preserve">Notes to Consolidated Financial Statements (Continued)
(6)
Investment gains/losses Investment gains/losses for each of the three years ending December 31, 2020 are summarized below (in millions).
2020
2019
2018
Equity securities:
Change in unrealized investment gains/losses during the year on securities held at the end of the period
$
54,951
$
69,581
$
(22,729
)
Investment gains/losses during the year on securities sold
(14,036
)
1,585
291
40,915
71,166
(22,438
)
Fixed maturity securities:
Gross realized gains
56
87
480
Gross realized losses
(27
)
(25
)
(227
)
Other
(39
)
(105
)
30
$
40,905
$
71,123
$
(22,155
) Equity securities gains and losses include unrealized gains and losses from changes in fair values during the period on equity securities we still own, as well as gains and losses on securities we sold during the period. As reflected in the Consolidated Statements of Cash Flows, we received proceeds of approximately $38.8 billion in 2020, $14.3 billion in 2019 and $18.8 billion in 2018 from sales of equity securities. In the preceding table, investment gains/losses on equity securities sold reflect the difference between proceeds from sales and the fair value of the equity security sold at the beginning of the period or the purchase date, if later. Our taxable gains on equity securities sold during the year, which are generally the difference between the proceeds from sales and our original cost, were $6.2 billion in 2020, $3.2 billion in 2019 and $3.3 billion in 2018. </t>
  </si>
  <si>
    <t>Receivables [Abstract]</t>
  </si>
  <si>
    <t>(7)
Loans and finance receivables Loans and finance receivables are summarized as follows (in millions).
December 31,
2020
2019
Loans and finance receivables before allowances and discounts
$
20,436
$
18,199
Allowances for uncollectible loans
(712
)
(167
)
Unamortized acquisition discounts and points
(523
)
(505
)
$
19,201
$
17,527
Loans and finance receivables are principally manufactured home loans, and to a lesser extent, commercial loans and site-built home loans. Reconciliations of the allowance for credit losses on loans and finance receivables for 2020 and 2019 follow (in millions).
2020
2019
Balance at beginning of year
$
167
$
177
Adoption of ASC 326
486
—
Provision for credit losses
177
125
Charge-offs, net of recoveries
(118
)
(135
)
Balance at December 31
$
712
$
167
At December 31, 2020, approximately 99% of home loan balances were evaluated collectively for impairment. At December 31, 2020, we considered approximately 97% of the loan balances to be current as to payment status. A summary of performing and non-performing home loans before discounts and allowances by year of loan origination as of December 31, 2020 follows (in millions).
Loans and Financing Receivables by Origination Year
2020
2019
2018
2017
2016
Prior
Total
Performing
$
4,430
$
2,537
$
1,928
$
1,424
$
1,276
$
6,645
$
18,240
Non-performing
3
5
7
7
7
43
72
Total
$
4,433
$
2,542
$
1,935
$
1,431
$
1,283
$
6,688
$
18,312
Notes to Consolidated Financial Statements (Continued)
(7)
Loans and finance receivables (Continued) We are party to an agreement with Seritage Growth Properties to provide a $2.0 billion term loan facility, which expires on July 31, 2023. The outstanding loan under the facility was approximately $1.6 billion at December 31, 2020 and 2019, and is secured by mortgages on real estate properties. In 2020, we provided a loan to Lee Enterprises, Inc. in connection with its acquisition of our newspaper operations and the repayment by Lee of its then outstanding credit facilities. The loan balance as of December 31, 2020 was $524 million. We are the sole lender to each of these entities and each of these loans is current as to payment status.</t>
  </si>
  <si>
    <t xml:space="preserve">(8)
Other receivables Other receivables of insurance and other businesses are comprised of the following (in millions).
December 31,
2020
2019
Insurance premiums receivable
$
14,025
$
13,379
Reinsurance recoverables
4,805
4,470
Trade receivables
11,521
12,275
Other
2,637
2,712
Allowances for uncollectible accounts
(678
)
(418
)
$
32,310
$
32,418
Receivables of our railroad and utilities and energy businesses are comprised of the following (in millions).
December 31,
2020
2019
Trade receivables
$
3,235
$
3,120
Other
438
388
Allowances for uncollectible accounts
(131
)
(91
)
$
3,542
$
3,417
Provisions for credit losses on receivables in the preceding tables were $564 million in 2020 and $363 million in 2019. Net charge-offs were $401 million in 2020 and $350 million in 2019. </t>
  </si>
  <si>
    <t>Inventory Disclosure [Abstract]</t>
  </si>
  <si>
    <t>(9)
Inventories Inventories are comprised of the following (in millions).
December 31,
2020
2019
Raw materials
$
4,821
$
4,492
Work in process and other
2,541
2,700
Finished manufactured goods
4,412
4,821
Goods acquired for resale
7,434
7,839
$
19,208
$
19,852</t>
  </si>
  <si>
    <t>Property, plant and equipment including equipment held for lease</t>
  </si>
  <si>
    <t>(10)
Property, plant and equipment A summary of property, plant and equipment of our insurance and other businesses follows (in millions).
December 31,
2020
2019
Land, buildings and improvements
$
13,799
$
13,259
Machinery and equipment
25,488
24,285
Furniture, fixtures and other
4,530
4,666
43,817
42,210
Accumulated depreciation
(22,617
)
(20,772
)
$
21,200
$
21,438
Notes to Consolidated Financial Statements (Continued)
(10)
Property, plant and equipment (Continued) A summary of property, plant and equipment of railroad and utilities and energy businesses follows (in millions). The utility generation, transmission and distribution systems and interstate natural gas pipeline assets are owned by regulated public utility and natural gas pipeline subsidiaries.
December 31,
2020
2019
Railroad:
Land, track structure and other roadway
$
63,824
$
62,404
Locomotives, freight cars and other equipment
13,523
13,482
Construction in progress
916
748
78,263
76,634
Accumulated depreciation
(13,175
)
(12,101
)
65,088
64,533
Utilities and energy:
Utility generation, transmission and distribution systems
86,730
81,127
Interstate natural gas pipeline assets
16,667
8,165
Independent power plants and other assets
12,671
8,817
Construction in progress
3,308
3,732
119,376
101,841
Accumulated depreciation
(33,248
)
(28,536
)
86,128
73,305
$
151,216
$
137,838
Depreciation expense for each of the three years ending December 31, 2020 is summarized below (in millions).
2020
2019
2018
Insurance and other
$
2,320
$
2,269
$
2,186
Railroad, utilities and energy
5,799
5,297
5,098
$
8,119
$
7,566
$
7,284</t>
  </si>
  <si>
    <t>Equipment held for lease [Member]</t>
  </si>
  <si>
    <t>(11)
Equipment held for lease Equipment held for lease includes railcars, aircraft, over-the-road trailers, intermodal tank containers, cranes, storage units and furniture. Equipment held for lease is summarized below (in millions).
December 31,
2020
2019
Railcars
$
9,402
$
9,260
Aircraft
8,204
8,093
Other
4,868
4,862
22,474
22,215
Accumulated depreciation
(7,873
)
(7,150
)
$
14,601
$
15,065
Depreciation expense for equipment held for lease was $1,200 million in 2020, $1,181 million in 2019 and $1,102 million in 2018. Fixed and variable operating lease revenues for each of the two years ending December 31, 2020 are summarized below (in millions).
2020
2019
Fixed lease revenue
$
4,262
$
4,415
Variable lease revenue
947
1,441
$
5,209
$
5,856
Notes to Consolidated Financial Statements (Continued)
(11)
Equipment held for lease (Continued) A summary of future operating lease receipts as of December 31, 2020 follows (in millions).
2021
2022
2023
2024
2025
Thereafter
Total
$
2,618
$
1,962
$
1,429
$
905
$
443
$
387
$
7,744</t>
  </si>
  <si>
    <t>Leases</t>
  </si>
  <si>
    <t>Leases [Abstract]</t>
  </si>
  <si>
    <t>(12)
Leases We are party to contracts where we lease property from others. As a lessee, we primarily lease office and operating facilities, locomotives, freight cars, energy generation facilities and transmission assets. Operating lease right-of-use assets were $5,579 million and lease liabilities were $5,469 million at December 31, 2020. Operating lease right-of-use assets were $5,941 million and lease liabilities were $5,882 million at December 31, 2019. Such amounts were included in other assets and accounts payable, accruals and other liabilities in our Consolidated Balance Sheet. The weighted average term of these leases was approximately 7.3 years at December 31, 2020 and 7.7 years at December 31, 2019. The weighted average discount rate used to measure lease liabilities was approximately 3.6% at December 31, 2020 and 3.8% at December 31, 2019. A summary of our remaining operating lease payments as of December 31, 2020 and December 31, 2019 follows (in millions).
Year 1
Year 2
Year 3
Year 4
Year 5
Thereafter
Total lease payments
Amount representing interest
Lease liabilities
December 31:
2020
$
1,342
$
1,111
$
905
$
725
$
544
$
1,691
$
6,318
$
(849
)
$
5,469
2019
1,374
1,183
950
764
620
1,988
6,879
(997
)
5,882
Components of operating lease costs for the years ending December 31, 2020 and 2019, by type, are summarized in the following table (in millions).
2020
2019
Operating lease cost
$
1,413
$
1,459
Short-term lease cost
145
178
Variable lease cost
228
276
Sublease income
(10
)
(24
)
Total lease cost
$
1,776
$
1,889</t>
  </si>
  <si>
    <t>Goodwill and other intangible assets</t>
  </si>
  <si>
    <t>Goodwill And Intangible Assets Disclosure [Abstract]</t>
  </si>
  <si>
    <t>(13)
Goodwill Reconciliations of the changes in the carrying value of goodwill during 2020 and 2019 follows (in millions).
December 31,
2020
2019
Balance at beginning of year
$
81,882
$
81,025
Acquisitions of businesses
1,758
890
Impairment charges
(10,033
)
(90
)
Other, including foreign currency translation
127
57
Balance at end of year*
$
73,734
$
81,882
*
Net of accumulated goodwill impairments of $11.0 billion as of December 31, 2020 and $1.1 billion as of December 31, 2019. Notes to Consolidated Financial Statements (Continued)
(13)
Goodwill and other intangible assets (Continued) The gross carrying amounts and related accumulated amortization of other intangible assets are summarized as follows (in millions).
December 31, 2020
December 31, 2019
Gross carrying amount
Accumulated amortization
Gross carrying amount
Accumulated amortization
Insurance and other:
Customer relationships
$
27,374
$
5,756
$
27,943
$
5,025
Trademarks and trade names
5,206
779
5,286
759
Patents and technology
4,766
3,313
4,560
3,032
Other
3,339
1,375
3,364
1,286
$
40,685
$
11,223
$
41,153
$
10,102
Railroad, utilities and energy:
Customer relationships
$
678
$
361
$
678
$
324
Trademarks, trade names and other
1,003
98
325
84
$
1,681
$
459
$
1,003
$
408
Intangible asset amortization expense was $1,277 million in 2020, $1,317 million in 2019 and $1,393 million in 2018. Estimated amortization expense over the next five years is as follows (in millions): 2021 – $1,262; 2022 – $1,190; 2023 – $1,108; 2024 – $986 and 2025 – $906. Intangible assets with indefinite lives were $18.3 billion as of December 31, 2020 and $19.0 billion as of December 31, 2019 and primarily related to certain customer relationships and trademarks and trade names. During 2020, we concluded it was necessary to reevaluate goodwill and indefinite-lived intangible assets of certain of our reporting units for impairment due to the disruptions arising from the COVID-19 pandemic. We believed that the most significant of these disruptions related to the air travel and commercial aerospace and supporting industries. We recorded pre-tax goodwill impairment charges of approximately $10 billion and pre-tax indefinite-lived intangible asset impairment charges of $638 million in the second quarter of 2020. Approximately $10 billion of these charges related to Precision Castparts Corp. (“PCC”), the largest business within Berkshire's manufacturing segment. The carrying value of PCC-related goodwill and indefinite-lived intangible assets prior to the impairment charges was approximately $31 billion. The impairment charges were determined based on discounted cash flow methods and reflected our assessments of the risks and uncertainties associated with the aerospace industry. Significant judgment is required in estimating the fair value of a reporting unit and in performing impairment tests. Due to the inherent uncertainty in forecasting cash flows and earnings, actual results in the future may vary significantly from the forecasts.</t>
  </si>
  <si>
    <t>Derivative contracts</t>
  </si>
  <si>
    <t>Derivative Instruments And Hedging Activities Disclosure [Abstract]</t>
  </si>
  <si>
    <t xml:space="preserve">(14)
Derivative We are party to derivative contracts through certain of our subsidiaries. The most significant derivative contracts consist of equity index put option contracts. Information related to these contracts follows (dollars in millions).
December 31,
2020
2019
Balance sheet liabilities - at fair value
$
1,065
$
968
Notional value
10,991
14,385
Intrinsic value
727
397
Weighted average remaining life (in years)
1.2
1.8
The equity index put option contracts are European style options written prior to March 2008 on four major equity indexes. Notional value in the preceding table represents the aggregate undiscounted amounts payable assuming that the value of each index is zero at each contract’s expiration date. Intrinsic value is the undiscounted liability assuming the contracts are settled based on the index values and foreign currency exchange rates as of the balance sheet date. Substantially all open contracts as of December 31, 2020 will expire by February 2023. Notes to Consolidated Financial Statements (Continued)
(14)
Derivative contracts (Continued) Future payments, if any, under any given contract will be required if the prevailing index value is below the contract strike price at the expiration date. We received aggregate premiums of $1.9 billion on the contract inception dates with respect to unexpired contracts as of December 31, 2020 and we have no counterparty credit risk. We recorded derivative contract losses of $159 million in 2020, gains of $1,484 million in 2019 and losses of $300 million in 2018, with respect to our equity index put option contracts. These gains and losses were primarily due to changes in the equity index values. These contracts may not be unilaterally terminated or fully settled before the expiration dates and the ultimate amount of cash basis gains or losses on these contracts will not be determined until the contract expiration dates. Our regulated utility subsidiaries may use forward purchases and sales, futures, swaps and options to manage a portion of their commodity price risks. Most of these net derivative contract assets or liabilities of our regulated utilities are probable of recovery through rates and are offset by regulatory liabilities or assets. </t>
  </si>
  <si>
    <t>Insurance [Abstract]</t>
  </si>
  <si>
    <t xml:space="preserve">(1 5 )
Unpaid losses and loss adjustment expenses Our liabilities for unpaid losses and loss adjustment expenses (also referred to as “claim liabilities”) under property and casualty insurance and reinsurance contracts are based upon estimates of the ultimate claim costs associated with claim occurrences as of the balance sheet date and include estimates for incurred-but-not-reported (“IBNR”) claims. A reconciliation of the changes in claim liabilities, excluding liabilities under retroactive reinsurance contracts (see Note 16), for each of the three years ending December 31, 2020 is as follows (in millions).
2020
2019
2018
Balances at beginning of year:
Gross liabilities
$
73,019
$
68,458
$
61,122
Reinsurance recoverable on unpaid losses
(2,855
)
(3,060
)
(3,201
)
Net liabilities
70,164
65,398
57,921
Incurred losses and loss adjustment expenses:
Current accident year events
43,400
43,335
39,876
Prior accident years’ events
(356
)
(752
)
(1,406
)
Total
43,044
42,583
38,470
Paid losses and loss adjustment expenses:
Current accident year events
(17,884
)
(19,482
)
(18,391
)
Prior accident years’ events
(18,862
)
(17,642
)
(15,452
)
Total
(36,746
)
(37,124
)
(33,843
)
Foreign currency translation adjustment
480
(23
)
(331
)
Business acquisition (disposition)
—
(670
)
3,181
Balances at December 31:
Net liabilities
76,942
70,164
65,398
Reinsurance recoverable on unpaid losses
2,912
2,855
3,060
Gross liabilities
$
79,854
$
73,019
$
68,458
Incurred losses and loss adjustment expenses shown in the preceding table were recorded in earnings and related to insured events occurring in the current year (“current accident year”) and events occurring in all prior years (“prior accident years”). Current accident year losses included approximately $950 million in 2020, $1.0 billion in 2019 and $1.6 billion in 2018 from significant catastrophe events occurring in each year. Current accident year losses in 2020 also reflected the effects of low private passenger automobile claims frequencies and increased loss commercial insurance and reinsurance business attributable to the COVID-19 pandemic. We recorded net reductions of estimated ultimate liabilities for prior accident years of $356 million in 2020, $752 million in 2019 and $1,406 million in 2018, which produced corresponding reductions in incurred losses and loss adjustment expenses. These reductions, as percentages of the net liabilities at the beginning of each year, were 0.5% in 2020, 1.1% in 2019 and 2.4% in 2018. Notes to Consolidated Financial Statements (Continued)
(1 5 )
Unpaid losses and loss adjustment expenses (Continued) Estimated ultimate liabilities for prior years’ loss events related to primary insurance were reduced by $518 million in 2020, $457 million in 2019 and $937 million in 2018. The decrease in 2020 was primarily attributable to reductions for private passenger automobile, medical professional liability and workers’ compensation claims, partly offset by increases for other casualty claims. The decrease in 2019 reflected reductions in medical professional liability and workers’ compensation claims, partially offset by higher commercial auto and other liability claims. The decrease in 2018 was primarily due to reductions for workers’ compensation, medical professional liability and private passenger automobile claims. Estimated ultimate liabilities for prior years’ loss events related to property and casualty reinsurance increased $162 million in 2020 and were reduced $295 million in 2019 and $469 million in 2018. The increase in 2020 included increased claims estimates for legacy casualty exposures. Estimated claim liabilities included amounts for environmental, asbestos and other latent injury exposures, net of reinsurance recoverable, of approximately $2.1 billion at December 31, 2020 and $1.7 billion at December 31, 2019. These liabilities are subject to change due to changes in the legal and regulatory environment. We are unable to reliably estimate additional losses or a range of losses that are reasonably possible for these claims. Disaggregated information concerning our claims liabilities is provided below and in the pages that follow. The effects of businesses acquired or disposed during the period are reflected in the data presented on a retrospective basis. A reconciliation of the disaggregated net unpaid losses and allocated loss adjustment expenses (the latter referred to as “ALAE”) of GEICO, Berkshire Hathaway Primary Group (“BH Primary”) and Berkshire Hathaway Reinsurance Group (“BHRG”) to our consolidated unpaid losses and loss adjustment expenses as of December 31, 2020 follows (in millions).
GEICO Physical Damage
GEICO Auto Liability
BH Primary Medical Professional Liability
BH Primary Workers’ Compensation and Other Casualty
BHRG Property
BHRG Casualty
Total
Unpaid losses and ALAE, net
$
524
$
18,755
$
7,897
$
11,294
$
11,280
$
22,890
$
72,640
Reinsurance recoverable
—
1,109
49
621
181
864
2,824
Unpaid unallocated loss adjustment expenses
2,671
Other unpaid losses and loss adjustment expenses
1,719
Unpaid losses and loss adjustment expenses
$
79,854
GEICO GEICO’s claim liabilities predominantly relate to various types of private passenger auto liability and physical damage claims. For such claims, we establish and evaluate unpaid claim liabilities using standard actuarial loss development methods and techniques. The actuarial methods utilize historical claims data, adjusted when deemed appropriate to reflect perceived changes in loss patterns. Claim liabilities include average, case, case development and IBNR estimates. We establish average liabilities based on expected severities for newly reported physical damage and liability claims prior to establishing individual case reserves when insufficient time or information is available for specific claim estimates and for large volumes of minor physical damage claims that once reported are quickly settled. We establish case loss estimates for liability claims, including estimates for loss adjustment expenses, as the facts and merits of the claim are evaluated. Estimates for liability coverages are more uncertain than for physical damage coverages, primarily due to the longer claim-tails, the greater chance of protracted litigation and the incompleteness of facts at the time the case estimate is first established. The “claim-tail” is the time period between the claim occurrence date and settlement date. Consequently, we establish additional case development liabilities, which are usually percentages of the case liabilities. For unreported claims, IBNR liabilities are estimated by projecting the ultimate number of claims expected (reported and unreported) for each significant coverage and deducting reported claims to produce estimated unreported claims. The product of the average cost per unreported claim and the number of unreported claims produces the IBNR liability estimate. We may record supplemental IBNR liabilities in certain situations when actuarial techniques are difficult to apply. Notes to Consolidated Financial Statements (Continued)
(1 5 )
Unpaid losses and loss adjustment expenses (Continued) GEICO’s incurred and paid losses and ALAE, net of reinsurance, are summarized by accident year below for physical damage and auto liability claims. IBNR and case development liabilities are as of December 31, 2020. Claim counts are established when accidents that may result in a liability are reported and are based on policy coverage. Each claim event may generate claims under multiple coverages, and thus may result in multiple counts. The “Cumulative Number of Reported Claims” includes the combined number of reported claims for all policy coverages and excludes projected IBNR claims. Dollars are in millions. Physical Damage
Incurred Losses and ALAE through December 31,
Cumulative Number of
Accident Year
2019*
2020
IBNR and Case Development Liabilities
Reported Claims (in thousands)
2019
$
9,020
$
8,920
$
69
8,929
2020
8,603
296
7,794
Incurred losses and ALAE
$
17,523
Cumulative Paid Losses and ALAE through December 31,
Accident Year
2019*
2020
2019
$
8,678
$
8,905
2020
8,118
Paid losses and ALAE
17,023
Net unpaid losses and ALAE for 2019 – 2020 accident years
500
Net unpaid losses and ALAE for accident years before 2019
24
Net unpaid losses and ALAE
$
524
Auto Liability
Incurred Losses and ALAE through December 31,
Cumulative Number of
Accident Year
2016*
2017*
2018*
2019*
2020
IBNR and Case Development Liabilities
Reported Claims (in thousands)
2016
$
11,800
$
12,184
$
12,149
$
12,178
$
12,198
$
222
2,451
2017
14,095
13,864
13,888
13,824
502
2,639
2018
15,383
15,226
14,985
1,163
2,702
2019
16,901
16,678
2,905
2,749
2020
14,637
4,482
1,945
Incurred losses and ALAE
$
72,322
Cumulative Paid Losses and ALAE through December 31,
Accident Year
2016*
2017*
2018*
2019*
2020
2016
$
5,069
$
8,716
$
10,330
$
11,294
$
11,718
2017
5,806
9,944
11,799
12,729
2018
6,218
10,772
12,658
2019
6,742
11,671
2020
5,395
Paid losses and ALAE
54,171
Net unpaid losses and ALAE for 2016 – 2020 accident years
18,151
Net unpaid losses and ALAE for accident years before 2016
604
Net unpaid losses and ALAE
$
18,755
*
Unaudited required supplemental information Notes to Consolidated Financial Statements (Continued)
(1 5 )
Unpaid losses and loss adjustment expenses (Continued) BH Primary BH Primary’s liabilities for unpaid losses and loss adjustment expenses primarily derive from medical professional liability and workers’ compensation and other casualty insurance, including commercial auto and general liability insurance. Incurred and paid losses and ALAE are summarized by accident year in the following tables, disaggregated by medical professional liability coverages and workers’ compensation and other casualty coverages. IBNR and case development liabilities are as of December 31, 2020. The cumulative number of reported claims reflects the number of individual claimants and includes claims that ultimately resulted in no liability or payment. Dollars are in millions. BH Primary Medical Professional Liability We estimate the ultimate expected incurred losses and loss adjustment expenses for medical professional claim liabilities using a variety of commonly accepted actuarial methodologies, such as the paid and incurred development method and Bornhuetter-Ferguson based methods, as well as other techniques that consider insured loss exposures and historical and expected loss trends, among other factors. These methodologies produce loss estimates from which we determine our best estimate. In addition, we study developments in older accident years and adjust initial loss estimates to reflect recent development based upon claim age, coverage and litigation experience.
Incurred Losses and ALAE through December 31,
Cumulative Number of
Accident Year
2011*
2012*
2013*
2014*
2015*
2016*
2017*
2018*
2019*
2020
IBNR and Case Development Liabilities
Reported Claims (in thousands)
2011
$
1,346
$
1,334
$
1,321
$
1,262
$
1,173
$
1,115
$
1,050
$
1,004
$
968
$
972
$
39
11
2012
1,336
1,306
1,277
1,223
1,168
1,078
1,035
998
988
53
11
2013
1,328
1,296
1,261
1,195
1,127
1,086
1,019
985
65
11
2014
1,370
1,375
1,305
1,246
1,218
1,127
1,061
129
11
2015
1,374
1,342
1,269
1,290
1,218
1,157
202
12
2016
1,392
1,416
1,414
1,394
1,341
286
14
2017
1,466
1,499
1,495
1,474
494
20
2018
1,602
1,650
1,659
780
22
2019
1,670
1,691
1,204
17
2020
1,704
1,529
13
Incurred losses and ALAE
$
13,032
Cumulative Paid Losses and ALAE through December 31,
Accident Year
2011*
2012*
2013*
2014*
2015*
2016*
2017*
2018*
2019*
2020
2011
$
16
$
82
$
200
$
356
$
517
$
632
$
711
$
767
$
822
$
842
2012
15
93
218
377
522
642
725
789
830
2013
15
90
219
368
518
635
743
793
2014
21
106
238
396
540
671
752
2015
23
108
218
382
543
663
2016
22
115
274
461
620
2017
27
128
300
457
2018
35
166
367
2019
39
160
2020
34
Paid losses and ALAE
5,518
Net unpaid losses and ALAE for 2011– 2020 accident years
7,514
Net unpaid losses and ALAE for accident years before 2011
383
Net unpaid losses and ALAE
$
7,897
*
Unaudited required supplemental information Notes to Consolidated Financial Statements (Continued)
(1 5 )
Unpaid losses and loss adjustment expenses (Continued) BH Primary Workers’ Compensation and Other Casualty We periodically evaluate ultimate loss and loss adjustment expense estimates for the workers’ compensation and other casualty claims using a combination of commonly accepted actuarial methodologies such as the Bornhuetter-Ferguson and chain-ladder approaches using paid and incurred loss data. Paid and incurred loss data is segregated and analyzed by state due to the different state regulatory frameworks that may impact certain factors, including the duration and amount of loss payments. We also separately study the various components of liabilities, such as employee lost wages, medical expenses and the costs of claims investigations and administration. We establish case liabilities for reported claims based upon the facts and circumstances of the claim. The excess of the ultimate projected losses, including the expected development of case estimates, and the case-basis liabilities is included in IBNR liabilities.
Incurred Losses and ALAE through December 31,
Cumulative Number of
Accident Year
2011*
2012*
2013*
2014*
2015*
2016*
2017*
2018*
2019*
2020
IBNR and Case Development Liabilities
Reported Claims (in thousands)
2011
$
738
$
675
$
675
$
624
$
621
$
618
$
607
$
596
$
591
$
576
$
39
46
2012
873
850
837
791
780
762
750
736
718
53
53
2013
1,258
1,228
1,178
1,127
1,096
1,072
1,050
1,028
120
67
2014
1,743
1,638
1,614
1,548
1,482
1,497
1,477
190
90
2015
2,169
2,127
2,042
2,014
2,025
1,997
267
111
2016
2,511
2,422
2,359
2,325
2,365
470
115
2017
3,044
2,907
2,842
2,843
691
138
2018
3,544
3,412
3,480
1,152
160
2019
4,074
4,102
1,788
170
2020
4,421
2,987
120
Incurred losses and ALAE
$
23,007
Cumulative Paid Losses and ALAE through December 31,
Accident Year
2011*
2012*
2013*
2014*
2015*
2016*
2017*
2018*
2019*
2020
2011
$
109
$
220
$
333
$
403
$
453
$
481
$
496
$
505
$
512
$
519
2012
116
299
414
501
560
592
611
626
634
2013
177
422
609
725
793
835
858
874
2014
239
557
800
1,007
1,111
1,176
1,214
2015
289
700
1,017
1,289
1,488
1,570
2016
329
775
1,148
1,461
1,661
2017
441
1,003
1,434
1,771
2018
538
1,198
1,683
2019
682
1,478
2020
695
Paid losses and ALAE
12,099
Net unpaid losses and ALAE for 2011 – 2020 accident years
10,908
Net unpaid losses and ALAE for accident years before 2011
386
Net unpaid losses and ALAE
$
11,294
*
Unaudited required supplemental information BHRG We use a variety of methodologies to establish BHRG’s estimates for property and casualty claims liabilities. We use certain methodologies, such as paid and incurred loss development techniques, incurred and paid loss Bornhuetter-Ferguson techniques and frequency and severity techniques, as well as ground-up techniques when appropriate. Our claims liabilities are principally a function of reported losses from ceding companies, case development and IBNR liability estimates. Case loss estimates are reported under our contracts either individually or in bulk as provided under the terms of the contracts. We may independently evaluate case losses reported by the ceding company, and if deemed appropriate, we may establish case liabilities based on our estimates. Notes to Consolidated Financial Statements (Continued)
(1 5 )
Unpaid losses and loss adjustment expenses (Continued) Estimated IBNR liabilities are affected by expected case loss emergence patterns and expected loss ratios, which are evaluated as groups of contracts with similar exposures or on a contract-by-contract basis. Estimated case and IBNR liabilities for major catastrophe events are generally based on a per-contract assessment of the ultimate cost associated with the individual loss event. Claim count data is not provided consistently by ceding companies under our contracts or is otherwise considered unreliable. Incurred and paid losses and ALAE of BHRG are disaggregated based on losses that are expected to have shorter claim-tails (property) and losses expected to have longer claim-tails (casualty). Under certain contracts, the coverage can apply to multiple lines of business written by the ceding company, whether property, casualty or combined, and the ceding company may not report loss data by such lines consistently, if at all. In those instances, we allocated losses to property and casualty coverages based on internal estimates. BHRG’s disaggregated incurred and paid losses and ALAE are summarized by accident year, net of reinsurance. IBNR and case development liabilities are as of December 31, 2020. Dollars are in millions. BHRG Property
Incurred Losses and ALAE through December 31,
Accident Year
2011*
2012*
2013*
2014*
2015*
2016*
2017*
2018*
2019*
2020
IBNR and Case Development Liabilities
2011
$
4,111
$
4,095
$
3,804
$
3,711
$
3,707
$
3,672
$
3,654
$
3,638
$
3,627
$
3,616
$
30
2012
3,153
2,846
2,644
2,403
2,351
2,348
2,329
2,315
2,305
35
2013
3,255
3,093
2,745
2,653
2,631
2,570
2,518
2,504
45
2014
2,648
2,436
2,322
2,178
2,123
2,050
2,021
48
2015
3,287
3,135
2,577
2,979
2,976
3,000
143
2016
3,293
3,923
3,646
3,614
3,616
218
2017
5,291
4,986
4,837
4,727
187
2018
4,426
4,524
4,397
678
2019
4,146
4,299
952
2020
5,858
3,129
Incurred losses and ALAE
$
36,343
Cumulative Paid Losses and ALAE through December 31,
Accident Year
2011*
2012*
2013*
2014*
2015*
2016*
2017*
2018*
2019*
2020
2011
$
609
$
2,259
$
2,917
$
3,188
$
3,304
$
3,387
$
3,429
$
3,474
$
3,493
$
3,507
2012
262
1,232
1,813
1,950
2,040
2,117
2,135
2,181
2,199
2013
526
1,459
1,906
2,105
2,226
2,307
2,347
2,376
2014
467
1,249
1,574
1,713
1,779
1,829
1,858
2015
581
1,614
1,969
2,166
2,271
2,453
2016
709
1,811
2,208
2,670
2,923
2017
1,028
2,734
3,660
3,972
2018
915
2,341
2,868
2019
751
2,282
2020
960
Paid losses and ALAE
25,398
Net unpaid losses and ALAE for 2011 – 2020 accident years
10,945
Net unpaid losses and ALAE for accident years before 2011
335
Net unpaid losses and ALAE
$
11,280
*
Unaudited required supplemental information Notes to Consolidated Financial Statements (Continued)
(1 5 )
Unpaid losses and loss adjustment expenses (Continued) BHRG Casualty
Incurred Losses and ALAE through December 31,
Accident Year
2011*
2012*
2013*
2014*
2015*
2016*
2017*
2018*
2019*
2020
IBNR and Case Development Liabilities
2011
$
2,635
$
2,726
$
2,595
$
2,536
$
2,447
$
2,354
$
2,346
$
2,307
$
2,272
$
2,255
$
279
2012
2,820
3,002
2,837
2,899
2,827
2,712
2,645
2,588
2,581
317
2013
2,160
2,298
2,328
2,170
2,114
2,060
1,964
1,892
387
2014
1,900
2,099
2,068
2,030
1,944
1,980
1,970
537
2015
1,902
2,109
2,137
2,035
1,908
1,870
455
2016
1,928
2,138
2,047
2,003
1,922
555
2017
2,216
2,711
2,588
2,494
762
2018
2,948
3,585
3,509
1,183
2019
3,455
3,931
1,924
2020
3,883
2,754
Incurred losses and ALAE
$
26,307
Cumulative Paid Losses and ALAE through December 31,
Accident Year
2011*
2012*
2013*
2014*
2015*
2016*
2017*
2018*
2019*
2020
2011
$
294
$
824
$
1,169
$
1,412
$
1,501
$
1,595
$
1,673
$
1,713
$
1,748
$
1,776
2012
312
757
1,150
1,381
1,539
1,664
1,764
1,825
1,883
2013
294
530
818
947
1,052
1,155
1,215
1,273
2014
153
488
655
765
889
974
1,119
2015
199
500
725
846
938
1,029
2016
255
563
742
874
972
2017
233
574
830
1,282
2018
267
875
1,649
2019
356
906
2020
406
Paid losses and ALAE
12,295
Net unpaid losses and ALAE for 2011 – 2020 accident years
14,012
Net unpaid losses and ALAE for accident years before 2011
8,878
Net unpaid losses and ALAE
$
22,890
*
Unaudited required supplemental information Notes to Consolidated Financial Statements (Continued)
(1 5 )
Unpaid losses and loss adjustment expenses (Continued) Required supplemental unaudited average historical claims duration information based on the net losses and ALAE incurred and paid accident year data in the preceding tables follows. The percentages show the average portions of net losses and ALAE paid by each succeeding year, with year 1 representing the current accident year.
Average Annual Percentage Payout of Incurred Losses by Age, Net of Reinsurance
In Year
1
2
3
4
5
6
7
8
9
10
GEICO Physical Damage
97
%
2
%
GEICO Auto Liability
42
%
29
%
13
%
7
%
4
%
BH Primary Medical Professional Liability
2
%
7
%
12
%
14
%
14
%
12
%
9
%
6
%
5
%
2
%
BH Primary Workers’ Compensation and Other Casualty
16
%
21
%
16
%
13
%
8
%
4
%
3
%
2
%
1
%
1
%
BHRG Property
19
%
37
%
17
%
8
%
4
%
4
%
1
%
2
%
1
%
0
%
BHRG Casualty
11
%
16
%
14
%
9
%
5
%
5
%
5
%
2
%
2
%
1
% </t>
  </si>
  <si>
    <t>Retroactive reinsurance contracts</t>
  </si>
  <si>
    <t xml:space="preserve">(1 6 )
Retroactive Retroactive reinsurance policies provide indemnification of losses and loss adjustment expenses of short-duration insurance contracts with respect to underlying loss events that occurred prior to the contract inception date. Claims payments may commence immediately after the contract date or, when applicable, once a contractual retention amount has been reached. Reconciliations of the changes in estimated liabilities for retroactive reinsurance unpaid losses and loss adjustment expenses (“claim liabilities”) and related deferred charge reinsurance assumed assets for each of the three years ended December 31, 2020 follow (in millions).
2020
2019
2018
Unpaid losses and loss adjustment expenses
Deferred charges reinsurance assumed
Unpaid losses and loss adjustment expenses
Deferred charges reinsurance assumed
Unpaid losses and loss adjustment expenses
Deferred charges reinsurance assumed
Balances at beginning of year
$
42,441
$
(13,747
)
$
41,834
$
(14,104
)
$
42,937
$
(15,278
)
Incurred losses and loss adjustment expenses:
Current year contracts
—
—
1,138
(453
)
603
(86
)
Prior years’ contracts
(399
)
1,306
378
810
(341
)
1,260
Total
(399
)
1,306
1,516
357
262
1,174
Paid losses and loss adjustment expenses
(1,076
)
—
(909
)
—
(1,365
)
—
Balances at December 31
$
40,966
$
(12,441
)
$
42,441
$
(13,747
)
$
41,834
$
(14,104
)
Incurred losses and loss adjustment expenses, net of deferred charges
$
907
$
1,873
$
1,436
In the preceding table, classifications of incurred losses and loss adjustment expenses are based on the inception dates of the contracts. We do not believe that analysis of losses incurred and paid by accident year of the underlying event is relevant or meaningful given that our exposure to losses incepts when the contract incepts. Further, we believe the classifications of reported claims and case development liabilities have little or no practical analytical value. Estimated ultimate claim liabilities included $17.7 billion at December 31, 2020 and $18.2 billion at December 31, 2019, with respect to an agreement with various subsidiaries of American International Group, Inc. (collectively, “AIG”) to indemnify AIG for 80% of up to $25 billion of losses and allocated loss adjustment expenses in excess of $25 billion retained by AIG for certain commercial insurance loss events occurring prior to 2016. The related deferred charge assets were $5.4 billion at December 31, 2020 and $6.3 billion at December 31, 2019. Notes to Consolidated Financial Statements (Continued)
(1 6 )
Retroactive (Continued) Incurred losses and loss adjustment expenses related to contracts written in prior years were $907 million in 2020, $1,188 million in 2019 and $919 million in 2018, which included recurring amortization of deferred charges and the effect of changes in the timing and amount of expected future loss payments. In establishing retroactive reinsurance claim liabilities, we analyze historical aggregate loss payment patterns and project losses into the future under various probability-weighted scenarios. We expect the claim-tail to be very long for many contracts, with some lasting several decades. We monitor claim payment activity and review ceding company reports and other information concerning the underlying losses. We reassess and revise the expected timing and amounts of ultimate losses periodically or when significant events are revealed through our monitoring and review processes. Our retroactive reinsurance claim liabilities include estimated liabilities for environmental, asbestos and other latent injury exposures of approximately $12.5 billion at December 31, 2020 and $12.9 billion at December 31, 2019. Retroactive reinsurance contracts are generally subject to aggregate policy limits and thus, our exposure to such claims under these contracts is likewise limited. We monitor evolving case law and its effect on environmental and other latent injury claims. Changing laws or government regulations, newly identified toxins, newly reported claims, new theories of liability, new contract interpretations and other factors could result in increases in these liabilities, which could be material to our results of operations. We are unable to reliably estimate the amount of additional net loss or the range of net loss that is reasonably possible. </t>
  </si>
  <si>
    <t>Debt Disclosure [Abstract]</t>
  </si>
  <si>
    <t>(1 7 )
Notes payable and other borrowings Notes payable and other borrowings are summarized below (in millions). The weighted average interest rates and maturity date ranges shown in the following tables are based on borrowings as of December 31, 2020.
Weighted Average
December 31,
Interest Rate
2020
2019
Insurance and other:
Berkshire Hathaway Inc. (“Berkshire”):
U.S. Dollar denominated due 2021-2047
3.2
%
$
8,308
$
8,324
Euro denominated due 2021-2035
1.0
%
8,326
7,641
Japanese Yen denominated due 2023-2060
0.7
%
6,031
3,938
Berkshire Hathaway Finance Corporation (“BHFC”):
U.S. Dollar denominated due 2021-2050
3.7
%
10,766
8,679
Great Britain Pound denominated due 2039-2059
2.5
%
2,347
2,274
Other subsidiary borrowings due 2021-2045
4.2
%
4,682
5,262
Short-term subsidiary borrowings
2.5
%
1,062
1,472
$
41,522
$
37,590
In March 2020, Berkshire repaid €1.0 billion of maturing senior notes and issued €1.0 billion of 0.0% senior notes due in 2025. In April 2020, Berkshire issued ¥195.5 billion (approximately $1.8 billion) of senior notes with maturity dates ranging from 2023 to 2060 and a weighted average interest rate of 1.07%. Borrowings of BHFC, a wholly owned finance subsidiary of Berkshire, consist of senior unsecured notes used to fund manufactured housing loans originated or acquired and equipment held for lease of certain subsidiaries. BHFC borrowings are fully and unconditionally guaranteed by Berkshire. During 2020, BHFC repaid $900 million of maturing senior notes and issued $3.0 billion of senior notes consisting of $500 million of 1.85% notes due in 2030, $750 million of 1.45% notes due in 2030 and $1.75 billion of 2.85% notes due in 2050. The carrying values of Berkshire and BHFC non-U.S. Dollar denominated senior notes (€6.85 billion, £1.75 billion and ¥625.5 billion par) reflect the applicable exchange rates as of the balance sheet dates. The effects of changes in foreign currency exchange rates during the period are recorded in earnings as a component of selling, general and administrative expenses. Changes in the exchange rates resulted in pre-tax losses of approximately $1.0 billion in 2020 and pre-tax gains of $192 million in 2019 and $366 million in 2018. Notes to Consolidated Financial Statements (Continued)
(1 7 )
Notes payable and other borrowings (Continued) In addition to BHFC borrowings, Berkshire guaranteed approximately $1.2 billion of other subsidiary borrowings at December 31, 2020. Generally, Berkshire’s guarantee of a subsidiary’s debt obligation is an absolute, unconditional and irrevocable guarantee for the full and prompt payment when due of all payment obligations.
Weighted Average
December 31,
Interest Rate
2020
2019
Railroad, utilities and energy:
Berkshire Hathaway Energy Company (“BHE”) and subsidiaries:
BHE senior unsecured debt due 2021-2051
4.2
%
$
13,447
$
8,581
Subsidiary and other debt due 2021-2064
4.1
%
36,420
30,772
Short-term borrowings
1.8
%
2,286
3,214
Burlington Northern Santa Fe ("BNSF") and subsidiaries due 2021-2097
4.6
%
23,220
23,211
$
75,373
$
65,778
BHE subsidiary debt represents amounts issued pursuant to separate financing agreements. Substantially all of the assets of certain BHE subsidiaries are, or may be, pledged or encumbered to support or otherwise secure debt. These borrowing arrangements generally contain various covenants, including covenants which pertain to leverage ratios, interest coverage ratios and/or debt service coverage ratios. In November 2020, BHE’s subsidiary debt increased $5.6 billion for the debt assumed in connection with the Dominion pipeline business acquisition. See Note 2 to the Consolidated Financial Statements. During 2020, BHE and its subsidiaries also issued new term debt of approximately $7.6 billion with maturity dates ranging from 2025 to 2062 and a weighted average interest rate of 3.2% and repaid $3.2 billion of term debt and reduced short-term borrowings. BNSF’s borrowings are primarily senior unsecured debentures. During 2020, BNSF issued $575 million of 3.05% senior unsecured debentures due in 2051 and repaid debt of $570 million. As of December 31, 2020, BNSF, BHE and their subsidiaries were in compliance with all applicable debt covenants. Berkshire does not guarantee any debt, borrowings or lines of credit of BNSF, BHE or their subsidiaries. As of December 31, 2020, our subsidiaries had unused lines of credit and commercial paper capacity aggregating approximately $9.3 billion to support short-term borrowing programs and provide additional liquidity. Such unused lines of credit included approximately $8.2 billion related to BHE and its subsidiaries. Debt principal repayments expected during each of the next five years are as follows (in millions). Amounts in 2021 include short-term borrowings.
2021
2022
2023
2024
2025
Insurance and other
$
4,354
$
1,593
$
6,021
$
2,343
$
2,817
Railroad, utilities and energy
5,044
3,405
4,792
3,965
3,777
$
9,398
$
4,998
$
10,813
$
6,308
$
6,594</t>
  </si>
  <si>
    <t>Income Tax Disclosure [Abstract]</t>
  </si>
  <si>
    <t xml:space="preserve">(1 8 )
Income taxes The liabilities for income taxes reflected in our Consolidated Balance Sheets are as follows (in millions).
December 31,
2020
2019
Currently payable (receivable)
$
(276
)
$
24
Deferred
73,261
65,823
Other
1,113
952
$
74,098
$
66,799
Notes to Consolidated Financial Statements (Continued)
(1 8 )
Income taxes (Continued) The tax effects of temporary differences that give rise to significant portions of deferred tax assets and deferred tax liabilities are shown below (in millions).
December 31,
2020
2019
Deferred tax liabilities:
Investments – unrealized appreciation and cost basis differences
$
40,181
$
32,134
Deferred charges reinsurance assumed
2,613
2,890
Property, plant and equipment and equipment held for lease
30,203
29,388
Goodwill and other intangible assets
6,753
7,293
Other
3,736
3,144
83,486
74,849
Deferred tax assets:
Unpaid losses and loss adjustment expenses
(1,135
)
(1,086
)
Unearned premiums
(900
)
(853
)
Accrued liabilities
(2,193
)
(1,981
)
Regulatory liabilities
(1,421
)
(1,610
)
Other
(4,576
)
(3,496
)
(10,225
)
(9,026
)
Net deferred tax liability
$
73,261
$
65,823
We have not established deferred income taxes on accumulated undistributed earnings of certain foreign subsidiaries, which are expected to be reinvested indefinitely. Repatriation of all accumulated earnings of foreign subsidiaries would be impracticable to the extent that such earnings represent capital to support normal business operations. Generally, no U.S. federal income taxes will be imposed on future distributions of foreign earnings under current law. However, distributions to the U.S. or other foreign jurisdictions could be subject to withholding and other local taxes. On December 22, 2017, legislation known as the Tax Cuts and Jobs Act of 2017 (“TCJA”) was enacted. Among its provisions, the TCJA reduced the statutory U.S. Corporate income tax rate from 35% to 21% effective January 1, 2018 and provided for a one-time tax on certain accumulated undistributed post-1986 earnings of foreign subsidiaries. These effects were largely recorded in 2017 upon the enactment. In 2018, we reduced our estimate of the income taxes on the deemed repatriation of earnings of foreign subsidiaries and recognized additional deferred income tax rate change effects. Income tax expense reflected in our Consolidated Statements of Earnings for each of the three years ending December 31, 2020 is as follows (in millions).
2020
2019
2018
Federal
$
10,596
$
19,069
$
(1,613
)
State
1,086
625
175
Foreign
758
1,210
1,117
$
12,440
$
20,904
$
(321
)
Current
$
5,052
$
5,818
$
5,176
Deferred
7,388
15,086
(5,497
)
$
12,440
$
20,904
$
(321
) Notes to Consolidated Financial Statements (Continued)
(1 8 )
Income taxes (Continued) Income tax expense is reconciled to hypothetical amounts computed at the U.S. federal statutory rate for each of the three years ending December 31, 2020 in the table below (in millions).
2020
2019
2018
Earnings before income taxes
$
55,693
$
102,696
$
4,001
Hypothetical income tax expense computed at the U.S. federal statutory rate
$
11,696
$
21,566
$
840
Dividends received deduction and tax-exempt interest
(448
)
(433
)
(393
)
State income taxes, less U.S. federal income tax benefit
858
494
138
Foreign tax rate differences
13
(6
)
271
U.S. income tax credits
(1,519
)
(942
)
(711
)
Net benefit from the enactment of the TCJA
—
—
(302
)
Goodwill impairments
1,977
20
21
Other differences, net
(137
)
205
(185
)
$
12,440
$
20,904
$
(321
)
Effective income tax rate
22.3
%
20.4
%
(8.0
)% We file income tax returns in the United States and in state, local and foreign jurisdictions. We have settled income tax liabilities with the U.S. federal taxing authority (“IRS”) for tax years through 2011 and the tax years 2012 and 2013 remain open. The IRS is auditing Berkshire’s consolidated U.S. federal income tax returns for the 2014 through 2016 tax years. We are also under audit or subject to audit with respect to income taxes in many state and foreign jurisdictions. It is reasonably possible that certain of these income tax examinations will be settled in 2021. We currently do not believe that the outcome of unresolved issues or claims will be material to our Consolidated Financial Statements. At December 31, 2020 and 2019, net unrecognized tax benefits were $1,113 million and $952 million, respectively. Included in the balance at December 31, 2020, were $920 million of tax positions that, if recognized, would impact the effective tax rate. The remaining balance in net unrecognized tax benefits principally relates to tax positions where the ultimate recognition is highly certain but there is uncertainty about the timing of recognition. Because of the impact of deferred income tax accounting, these positions, when recognized, would not affect the annual effective income tax rate. We recorded income tax expense of $60 million in 2020 and $377 million in 2019 for uncertain tax positions related to investments by a subsidiary in certain tax equity investment funds that generated income tax benefits from 2015 through 2018. We now believe that it is more likely than not those income tax benefits are not valid. We do not expect any material increases to the estimated amount of unrecognized tax benefits during 2021. </t>
  </si>
  <si>
    <t>Dividend restrictions - Insurance subsidiaries</t>
  </si>
  <si>
    <t>Equity [Abstract]</t>
  </si>
  <si>
    <t xml:space="preserve">( 19 )
Dividend restrictions – Insurance subsidiaries Payments of dividends by our insurance subsidiaries are restricted by insurance statutes and regulations. Without prior regulatory approval, our principal insurance subsidiaries may declare up to approximately $23 billion as ordinary dividends during 2021. Investments in fixed maturity and equity securities and short-term investments on deposit with U.S. state insurance authorities in accordance with state insurance regulations were approximately $5.5 billion at December 31, 2020 and $6.3 billion at December 31, 2019. Combined shareholders’ equity of U.S. based insurance subsidiaries determined pursuant to statutory accounting rules (Surplus as Regards Policyholders) was approximately $237 billion at December 31, 2020 and $216 billion at December 31, 2019. Statutory surplus differs from the corresponding amount based on GAAP, due to differences in accounting for certain assets and liabilities. For instance, deferred charges reinsurance assumed, deferred policy acquisition costs, unrealized gains on certain investments and related deferred income taxes are recognized for GAAP but not for statutory reporting purposes. In addition, the carrying values of certain assets, such as goodwill and non-insurance entities owned by our insurance subsidiaries, are not fully recognized for statutory reporting purposes. </t>
  </si>
  <si>
    <t>Fair value measurements</t>
  </si>
  <si>
    <t>Fair Value Disclosures [Abstract]</t>
  </si>
  <si>
    <t xml:space="preserve">Notes to Consolidated Financial Statements (Continued)
(2 0 )
Fair value measurements Our financial assets and liabilities are summarized below as of December 31, 2020 and December 31, 2019, with fair values shown according to the fair value hierarchy (in millions). The carrying values of cash and cash equivalents, U.S. Treasury Bills, receivables and accounts payable, accruals and other liabilities are considered to be reasonable estimates of their fair values.
Carrying Value
Fair Value
Quoted Prices (Level 1)
Significant Other Observable Inputs (Level 2)
Significant Unobservable Inputs (Level 3)
December 31, 2020
Investments in fixed maturity securities:
U.S. Treasury, U.S. government corporations and agencies
$
3,403
$
3,403
$
3,358
$
45
$
—
Foreign governments
11,338
11,338
9,259
2,079
—
Corporate bonds
5,191
5,191
—
5,191
—
Other
478
478
—
478
—
Investments in equity securities
281,170
281,170
271,848
38
9,284
Investment in Kraft Heinz common stock
13,336
11,280
11,280
—
—
Loans and finance receivables
19,201
20,554
—
2,692
17,862
Derivative contract assets (1)
270
270
1
72
197
Derivative contract liabilities:
Railroad, utilities and energy (1)
121
121
6
96
19
Equity index put options
1,065
1,065
—
—
1,065
Notes payable and other borrowings:
Insurance and other
41,522
46,676
—
46,665
11
Railroad, utilities and energy
75,373
92,593
—
92,593
—
December 31, 2019
Investments in fixed maturity securities:
U.S. Treasury, U.S. government corporations and agencies
$
3,090
$
3,090
$
3,046
$
44
$
—
Foreign governments
8,638
8,638
5,437
3,201
—
Corporate bonds
6,352
6,352
—
6,350
2
Other
605
605
—
605
—
Investments in equity securities
248,027
248,027
237,271
46
10,710
Investment in Kraft Heinz common stock
13,757
10,456
10,456
—
—
Loans and finance receivables
17,527
17,861
—
1,809
16,052
Derivative contract assets (1)
145
145
—
23
122
Derivative contract liabilities:
Railroad, utilities and energy (1)
76
76
6
59
11
Equity index put options
968
968
—
—
968
Notes payable and other borrowings:
Insurance and other
37,590
40,589
—
40,569
20
Railroad, utilities and energy
65,778
76,237
—
76,237
—
(1)
Notes to Consolidated Financial Statements (Continued)
(2 0 )
Fair value measurements (Continued) The fair values of substantially all of our financial instruments were measured using market or income approaches. The hierarchy for measuring fair value consists of Levels 1 through 3, which are described below. Level 1 Level 2 Level 3 Reconciliations of assets and liabilities measured and carried at fair value on a recurring basis with the use of significant unobservable inputs (Level 3) for each of the three years ending December 31, 2020 follow (in millions).
Investments in equity and fixed maturity securities
Net derivative contract liabilities
Balance December 31, 2017
$
6
$
(2,069
)
Gains (losses) included in:
Earnings
—
(118
)
Other comprehensive income
—
2
Regulatory assets and liabilities
—
3
Acquisitions
2
3
Dispositions and settlements
(1
)
(164
)
Balance December 31, 2018
7
(2,343
)
Gains (losses) included in:
Earnings
404
1,972
Other comprehensive income
—
(1
)
Regulatory assets and liabilities
—
(26
)
Acquisitions
10,000
6
Dispositions and settlements
(4
)
(465
)
Balance December 31, 2019
10,407
(857
)
Gains (losses) included in:
Earnings
(1,426
)
603
Other comprehensive income
—
—
Regulatory assets and liabilities
—
(17
)
Acquisitions
—
5
Dispositions and settlements
(2
)
(621
)
Balance December 31, 2020
$
8,979
$
(887
) Notes to Consolidated Financial Statements (Continued)
(2 0 )
Fair value measurements (Continued) We acquired investments in Occidental Cumulative Perpetual Preferred Stock (“Occidental Preferred”) and Occidental common stock warrants in August 2019 at an aggregate cost of $10 billion. We currently consider the related fair value measurements to contain Level 3 inputs. See Note 4 for information regarding these investments. Quantitative information as of December 31, 2020, with respect to assets and liabilities measured and carried at fair value on a recurring basis with the use of significant unobservable inputs (Level 3) follows (in millions).
Fair Value
Principal Valuation Techniques
Unobservable Inputs
Weighted Average
Investments in equity securities:
Preferred stock
$
8,891
Discounted cash flow
Expected duration
9 years
Discount for transferability restrictions and subordination
375 bps
Common stock warrants
86
Warrant pricing model
Expected duration
9 years
Volatility
32%
Derivative contract liabilities
1,065
Option pricing model
Volatility
19%
Investments in equity securities in the preceding table include our investments in the Occidental Preferred and Occidental common stock warrants. These investments are subject to contractual restrictions on transferability and contain provisions that currently prevent us from economically hedging our investments. In applying discounted cash flow techniques in valuing the Occidental Preferred, we made assumptions regarding the expected duration of the investment. The Occidental Preferred is redeemable at Occidental’s option beginning in 2029. We also made estimates regarding the impact of subordination, as the Occidental Preferred has a lower priority in liquidation than debt instruments. In valuing the Occidental common stock warrants, we used a warrant valuation model. While most of the inputs to the model are observable, we made assumptions regarding the expected duration and volatility of the warrants. The Occidental common stock warrants contractually expire on the one-year anniversary on which no Occidental Preferred remains outstanding. Our equity index put option contracts are illiquid and contain contract terms that are not standard in derivatives markets. For example, we are not required to post collateral under most of our contracts. We determine the fair value of the equity index put option contract liabilities based on the Black-Scholes option valuation model. </t>
  </si>
  <si>
    <t>(2 1 )
Accumulated other comprehensive income A summary of the net changes in after-tax accumulated other comprehensive income attributable to Berkshire Hathaway shareholders for each of the three years ending December 31, 2020 follows (in millions).
Unrealized appreciation of investments, net
Foreign currency translation
Defined benefit pension plans
Other
Accumulated other comprehensive income
Balance December 31, 2017
$
62,093
$
(3,114
)
$
(420
)
$
12
$
58,571
Reclassifications to retained earnings upon adoption of new accounting standards
(61,340
)
(65
)
36
(6
)
(61,375
)
Other comprehensive income, net
(383
)
(1,424
)
(432
)
28
(2,211
)
Balance December 31, 2018
370
(4,603
)
(816
)
34
(5,015
)
Other comprehensive income, net
111
257
(553
)
(43
)
(228
)
Balance December 31, 2019
481
(4,346
)
(1,369
)
(9
)
(5,243
)
Other comprehensive income, net
55
1,264
(276
)
(43
)
1,000
Balance December 31, 2020
$
536
$
(3,082
)
$
(1,645
)
$
(52
)
$
(4,243
)</t>
  </si>
  <si>
    <t xml:space="preserve">(2 2 )
Common stock Changes in Berkshire’s issued, treasury and outstanding common stock during the three years ending December 31, 2020 are shown in the table below. In addition to our common stock, 1,000,000 shares of preferred stock are authorized, but none are issued.
Class A, $5 Par Value (1,650,000 shares authorized)
Class B, $0.0033 Par Value (3,225,000,000 shares authorized)
Issued
Treasury
Outstanding
Issued
Treasury
Outstanding
Balance December 31, 2017
762,755
(11,680
)
751,075
1,342,066,749
(1,409,762
)
1,340,656,987
Conversions of Class A common stock to Class B common stock and exercises of replacement stock options
(20,542
)
—
(20,542
)
31,492,234
—
31,492,234
Treasury stock acquired
—
(1,217
)
(1,217
)
—
(4,729,147
)
(4,729,147
)
Balance December 31, 2018
742,213
(12,897
)
729,316
1,373,558,983
(6,138,909
)
1,367,420,074
Conversions of Class A common stock to Class B common stock and exercises of replacement stock options
(22,906
)
—
(22,906
)
34,624,869
—
34,624,869
Treasury stock acquired
—
(4,440
)
(4,440
)
—
(17,563,410
)
(17,563,410
)
Balance December 31, 2019
719,307
(17,337
)
701,970
1,408,183,852
(23,702,319
)
1,384,481,533
Conversions of Class A common stock to Class B common stock and exercises of replacement stock options
(40,784
)
—
(40,784
)
61,176,000
—
61,176,000
Treasury stock acquired
—
(17,255
)
(17,255
)
—
(95,614,062
)
(95,614,062
)
Balance December 31, 2020
678,523
(34,592
)
643,931
1,469,359,852
(119,316,381
)
1,350,043,471
Each Class A common share is entitled to one vote per share. Class B common stock possesses dividend and distribution rights equal to one-fifteen-hundredth (1/1,500) (1/10,000) Since we have two classes of common stock, we provide earnings per share data on the Consolidated Statements of Earnings for average equivalent Class A shares outstanding and average equivalent Class B shares outstanding. Class B shares are economically equivalent to one-fifteen-hundredth (1/1,500) (1/1,500) Berkshire’s common stock repurchase program, as amended, permits Berkshire to repurchase shares any time that Warren Buffett, Berkshire’s Chairman of the Board and Chief Executive Officer, and Charlie Munger, Vice Chairman of the Board, believe that the repurchase price is below Berkshire’s intrinsic value, conservatively determined. The program continues to allow share repurchases in the open market or through privately negotiated transactions and does not specify a maximum number of shares to be repurchased. However, repurchases will not be made if they would reduce the total value of Berkshire’s consolidated cash, cash equivalents and U.S. Treasury Bill holdings below $20 billion. The repurchase program does not obligate Berkshire to repurchase any specific dollar amount or number of Class A or Class B shares and there is no expiration date to the program. </t>
  </si>
  <si>
    <t>Revenues from contracts with customers</t>
  </si>
  <si>
    <t>Revenue From Contract With Customer [Abstract]</t>
  </si>
  <si>
    <t>(2 3 )
Revenues from contracts with customers We recognize revenue when a good or service is transferred to a customer. A good or service is transferred when or as the customer obtains control of that good or service. Revenues are based on the consideration we expect to receive in connection with our promises to deliver goods and services to our customers. Notes to Consolidated Financial Statements (Continued)
(23)
Revenues from contracts with customers (Continued) The following tables summarize customer contract revenues disaggregated by reportable segment and the source of the revenue for each of the three years ended December 31, 2020 (in millions). Other revenues included in consolidated revenues were primarily insurance premiums earned, interest, dividend and other investment income and leasing revenues, which are not considered to be revenues from contracts with customers under GAAP.
2020
Manufacturing
McLane Company
Service and retailing
BNSF
Berkshire Hathaway Energy
Insurance, Corporate and other
Total
Manufactured products:
Industrial and commercial products
$
20,772
$
—
$
192
$
—
$
—
$
—
$
20,964
Building products
15,943
—
—
—
—
—
15,943
Consumer products
14,757
—
—
—
—
—
14,757
Grocery and convenience store distribution
—
30,795
—
—
—
—
30,795
Food and beverage distribution
—
15,368
—
—
—
—
15,368
Auto sales
—
—
8,258
—
—
—
8,258
Other retail and wholesale distribution
2,452
—
12,470
—
—
—
14,922
Service
1,456
584
3,332
20,693
4,595
—
30,660
Electricity and natural gas
—
—
—
—
15,066
—
15,066
Total
55,380
46,747
24,252
20,693
19,661
—
166,733
Other revenues
3,598
93
3,859
57
1,353
69,817
78,777
$
58,978
$
46,840
$
28,111
$
20,750
$
21,014
$
69,817
$
245,510
2019
Manufactured products:
Industrial and commercial products
$
25,311
$
—
$
184
$
—
$
—
$
—
$
25,495
Building products
15,620
—
—
—
—
—
15,620
Consumer products
14,120
—
—
—
—
—
14,120
Grocery and convenience store distribution
—
33,057
—
—
—
—
33,057
Food and beverage distribution
—
16,767
—
—
—
—
16,767
Auto sales
—
—
8,481
—
—
—
8,481
Other retail and wholesale distribution
2,299
—
12,213
—
—
—
14,512
Service
1,642
539
4,062
23,302
4,096
—
33,641
Electricity and natural gas
—
—
—
—
14,819
—
14,819
Total
58,992
50,363
24,940
23,302
18,915
—
176,512
Other revenues
3,632
95
4,459
55
1,181
68,682
78,104
$
62,624
$
50,458
$
29,399
$
23,357
$
20,096
$
68,682
$
254,616
2018
Manufactured products:
Industrial and commercial products
$
25,707
$
—
$
204
$
—
$
—
$
—
$
25,911
Building products
14,323
—
—
—
—
—
14,323
Consumer products
14,790
—
—
—
—
—
14,790
Grocery and convenience store distribution
—
33,518
—
—
—
—
33,518
Food and beverage distribution
—
16,309
—
—
—
—
16,309
Auto sales
—
—
8,181
—
—
—
8,181
Other retail and wholesale distribution
2,091
—
12,067
—
—
—
14,158
Service
1,519
84
4,100
23,652
3,949
—
33,304
Electricity and natural gas
—
—
—
—
14,951
—
14,951
Total
58,430
49,911
24,552
23,652
18,900
—
175,445
Other revenues
3,340
76
4,297
51
1,070
63,558
72,392
$
61,770
$
49,987
$
28,849
$
23,703
$
19,970
$
63,558
$
247,837
Notes to Consolidated Financial Statements (Continued)
(23)
Revenues from contracts with customers (Continued) A summary of the transaction price allocated to the significant unsatisfied remaining performance obligations relating to contracts with expected durations in excess of one year as of December 31, 2020 and the timing of when the performance obligations are expected to be satisfied follows (in millions).
Less than 12 months
Greater than 12 months
Total
Electricity and natural gas
$
3,210
$
22,088
$
25,298
Other sales and service contracts
1,228
2,382
3,610</t>
  </si>
  <si>
    <t>Pension plans</t>
  </si>
  <si>
    <t>Compensation And Retirement Disclosure [Abstract]</t>
  </si>
  <si>
    <t xml:space="preserve">(2 4 )
Pension plans Certain of our subsidiaries sponsor defined benefit pension plans. Benefits under the plans are generally based on years of service and compensation or fixed benefit rates. Plan sponsors may make contributions to the plans to meet regulatory requirements and may also make discretionary contributions. The components of our net periodic pension expense for each of the three years ending December 31, 2020 follow (in millions).
2020
2019
2018
Service cost
$
235
$
224
$
271
Interest cost
510
618
593
Expected return on plan assets
(955
)
(936
)
(988
)
Amortization of actuarial losses and other
171
26
188
Net periodic pension expense
$
(39
)
$
(68
)
$
64
The projected benefit obligation (“PBO”) is the actuarial present value of benefits earned based upon service and compensation prior to the valuation date and, if applicable, includes assumptions regarding future compensation levels. Benefit obligations under qualified U.S. defined benefit pension plans are funded through assets held in trusts. Pension obligations under certain non-U.S. plans and non-qualified U.S. plans are unfunded and the aggregate PBOs of such plans were approximately $1.6 billion and $1.3 billion as of December 31, 2020 and 2019, respectively. The cost of pension plans covering employees of certain regulated subsidiaries of BHE are generally recoverable through the regulated rate making process. The funded status at year end 2020 and 2019 and reconciliations of the changes in PBOs and plan assets related to BHE’s pension plans and all other pension plans for each of the two years ending December 31, 2020 follow (in millions).
2020
2019
BHE
Other
Total
BHE
Other
Total
Benefit obligations
PBO beginning of year
$
4,898
$
13,808
$
18,706
$
4,551
$
12,371
$
16,922
Service cost
33
202
235
32
192
224
Interest cost
133
377
510
161
457
618
Benefits paid
(285
)
(709
)
(994
)
(257
)
(776
)
(1,033
)
Settlements
(63
)
(12
)
(75
)
(121
)
(46
)
(167
)
Actuarial (gains) or losses and other
566
1,481
2,047
532
1,610
2,142
PBO end of year
$
5,282
$
15,147
$
20,429
$
4,898
$
13,808
$
18,706
Plan assets
Plan assets beginning of year
$
4,808
$
11,688
$
16,496
$
4,385
$
10,574
$
14,959
Employer contributions
69
127
196
68
131
199
Benefits paid
(285
)
(709
)
(994
)
(257
)
(776
)
(1,033
)
Actual return on plan assets
554
1,820
2,374
650
1,764
2,414
Settlements
(63
)
(12
)
(75
)
(121
)
(46
)
(167
)
Other
75
(134
)
(59
)
83
41
124
Plan assets end of year
$
5,158
$
12,780
$
17,938
$
4,808
$
11,688
$
16,496
Funded status – net liability
$
124
$
2,367
$
2,491
$
90
$
2,120
$
2,210
Notes to Consolidated Financial Statements (Continued)
(2 4 )
Pension plans (Continued) The funded status reflected in assets was $1,351 million and in liabilities was $3,842 million at December 31, 2020. The funded status included in assets was $857 million and in liabilities was $3,067 million at December 31, 2019. The accumulated benefit obligation (“ABO”) is the actuarial present value of benefits earned based on service and compensation prior to the valuation date. The ABO was $19.4 billion at December 31, 2020 and $17.5 billion at December 31, 2019. Information for plans with PBOs and ABOs in excess of plan assets as of December 31, 2020 and 2019 follows (in millions)
2020
2019
PBOs
$
12,775
$
12,625
Plan assets
9,018
9,627
ABOs
10,875
10,617
Plan assets
7,820
8,367
Weighted average assumptions used in determining PBOs and net periodic pension expense follow.
2020
2019
2018
Discount rate applicable to pension benefit obligations
2.3
%
3.1
%
3.9
%
Expected long-term rate of return on plan assets
6.2
6.4
6.4
Rate of compensation increase
2.6
2.5
2.6
Discount rate applicable to net periodic pension expense
3.1
4.0
3.4
Pension Fair value measurements of plan assets as of December 31, 2020 and 2019 follow (in millions).
Fair Value
Investment funds and partnerships
Total
Level 1
Level 2
Level 3
at net asset value
December 31, 2020
Cash and cash equivalents
$
383
$
243
$
140
$
—
$
—
Equity securities
11,383
10,123
851
409
—
Fixed maturity securities
3,173
2,214
926
33
—
Investment funds and other
2,999
198
398
56
2,347
$
17,938
$
12,778
$
2,315
$
498
$
2,347
December 31, 2019
Cash and cash equivalents
$
412
$
309
$
103
$
—
$
—
Equity securities
11,105
9,860
836
409
—
Fixed maturity securities
2,328
1,593
704
31
—
Investment funds and other
2,651
143
358
40
2,110
$
16,496
$
11,905
$
2,001
$
480
$
2,110
See Note 20 for a discussion of the three levels of fair value measurements. Plan assets are generally invested with the long-term objective of producing earnings to adequately cover expected benefit obligations, while assuming a prudent level of risk. Allocations may change due to changing market conditions and investment opportunities. The expected rates of return on plan assets reflect subjective assessments of expected long-term investment returns. Generally, past investment returns are not given significant consideration when establishing assumptions for expected long-term rates of return on plan assets. Actual experience will differ from the assumed rates of return. Notes to Consolidated Financial Statements (Continued)
(2 4 )
Pension plans (Continued) A reconciliation of the pre-tax accumulated other comprehensive income (loss) related to defined benefit pension plans for each of the two years ending December 31, 2020 follows (in millions).
2020
2019
Balance beginning of year
$
(1,896
)
$
(1,184
)
Amount included in net periodic pension expense
141
94
Actuarial gains (losses) and other
(496
)
(806
)
Balance end of year
$
(2,251
)
$
(1,896
) Several of our subsidiaries also sponsor defined contribution retirement plans, such as 401(k) or profit-sharing plans. Employee contributions are subject to regulatory limitations and the specific plan provisions. Several plans provide for employer matching contributions up to levels specified in the plans and provide for additional discretionary contributions as determined by management. Our defined contribution plan expense was approximately $1.4 billion in 2020, $1.2 billion in 2019 and $1.0 billion in 2018. </t>
  </si>
  <si>
    <t>Contingencies and Commitments</t>
  </si>
  <si>
    <t>Commitments And Contingencies Disclosure [Abstract]</t>
  </si>
  <si>
    <t xml:space="preserve">(2 5 )
Contingencies and Commitments We are parties in a variety of legal actions that routinely arise out of the normal course of business, including legal actions seeking to establish liability directly through insurance contracts or indirectly through reinsurance contracts issued by Berkshire subsidiaries. Plaintiffs occasionally seek punitive or exemplary damages. We do not believe that such normal and routine litigation will have a material effect on our financial condition or results of operations. Berkshire and certain of its subsidiaries are also involved in other kinds of legal actions, some of which assert or may assert claims or seek to impose fines and penalties. We believe that any liability that may arise as a result of other pending legal actions will not have a material effect on our consolidated financial condition or results of operations. Our subsidiaries regularly make commitments in the ordinary course of business to purchase goods and services used in their businesses. As of December 31, 2020, estimated future payments under such arrangements were as follows: $14.6 billion in 2021, $4.5 billion in 2022, $3.4 billion in 2023, $2.8 billion in 2024, $3.1 billion in 2025 and $20.0 billion after 2025. The most significant of these relate to our railroad, utilities and energy businesses and our shared aircraft ownership and leasing business. Pursuant to the terms of agreements with noncontrolling shareholders in our less than wholly-owned subsidiaries, we may be obligated to acquire their equity interests. If we had acquired all outstanding noncontrolling interests as of December 31, 2020, we estimate the cost would have been approximately $6.3 billion. However, the timing and the amount of any such future payments that might be required are contingent on future actions of the noncontrolling owners. </t>
  </si>
  <si>
    <t>Supplemental cash flow information</t>
  </si>
  <si>
    <t>Supplemental Cash Flow Elements [Abstract]</t>
  </si>
  <si>
    <t>( 2 6 )
Supplemental cash flow information A summary of supplemental cash flow information for each of the three years ending December 31, 2020 is presented in the following table (in millions).
2020
2019
2018
Cash paid during the period for:
Income taxes
$
5,001
$
5,415
$
4,354
Interest:
Insurance and other
1,001
1,011
1,111
Railroad, utilities and energy
3,006
2,879
2,867
Non-cash investing and financing activities:
Liabilities assumed in connection with business acquisitions
6,981
766
3,735
Operating lease liabilities arising from obtaining right-of-use assets
729
782
—</t>
  </si>
  <si>
    <t>Business segment data</t>
  </si>
  <si>
    <t>Segment Reporting [Abstract]</t>
  </si>
  <si>
    <t xml:space="preserve">Notes to Consolidated Financial Statements (Continued)
(27)
Business segment data Our operating businesses include a large and diverse group of insurance, manufacturing, service and retailing businesses. We organize our reportable business segments in a manner that reflects how management views those business activities. Certain businesses are grouped together for segment reporting based upon similar products or product lines, marketing, selling and distribution characteristics, even though those business units are operated under separate local management. The tabular information that follows shows data of reportable segments reconciled to amounts reflected in our Consolidated Financial Statements. Intersegment transactions are not eliminated from segment results when management considers those transactions in assessing the results of the respective segments. Furthermore, our management does not consider investment and derivative gains/losses, impairments or amortization of certain business acquisition accounting adjustments related to Berkshire’s business acquisitions or certain other corporate income and expense items in assessing the financial performance of operating units. Collectively, these items are included in reconciliations of segment amounts to consolidated amounts. Berkshire’s operating segments are as follows.
Business Identity
Business Activity
Insurance:
GEICO
Underwriting private passenger automobile insurance mainly by direct response methods
Berkshire Hathaway Primary Group
Underwriting multiple lines of property and casualty insurance policies for primarily commercial accounts
Berkshire Hathaway Reinsurance Group
Underwriting excess-of-loss, quota-share and facultative reinsurance worldwide
BNSF
Operation of one of the largest railroad systems in North America
Berkshire Hathaway Energy
Regulated electric and gas utility, including power generation and distribution activities and real estate brokerage activities
Manufacturing
Manufacturers of numerous products including industrial, consumer and building products, including home building and related financial services
McLane Company
Wholesale distribution of groceries and non-food items
Service and retailing
Providers of numerous services including shared aircraft ownership programs, aviation pilot training, electronic components distribution, various retailing businesses, including automobile dealerships and trailer and furniture leasing Notes to Consolidated Financial Statements (Continued)
(27)
Business segment data (Continued) A disaggregation of our consolidated data for each of the three most recent years is presented as follows (in millions).
Revenues
Earnings before income taxes
2020
2019
2018
2020
2019
2018
Operating Businesses
Insurance:
Underwriting:
GEICO
$
35,093
$
35,572
$
33,363
$
3,428
$
1,506
$
2,449
Berkshire Hathaway Primary Group
9,615
9,165
8,111
110
383
670
Berkshire Hathaway Reinsurance Group
18,693
16,341
15,944
(2,700
)
(1,472
)
(1,109
)
Insurance underwriting
63,401
61,078
57,418
838
417
2,010
Investment income
5,960
6,615
5,518
5,949
6,600
5,503
Total insurance
69,361
67,693
62,936
6,787
7,017
7,513
BNSF
20,869
23,515
23,855
6,792
7,250
6,863
Berkshire Hathaway Energy
21,031
20,114
19,987
2,479
2,618
2,472
Manufacturing
59,079
62,730
61,883
8,010
9,522
9,366
McLane Company
46,840
50,458
49,987
251
288
246
Service and retailing
28,178
29,487
28,939
2,628
2,555
2,696
245,358
253,997
247,587
26,947
29,250
29,156
Reconciliation to consolidated amount
Investment and derivative gains/losses
—
—
—
40,746
72,607
(22,455
)
Interest expense, not allocated to segments
—
—
—
(483
)
(416
)
(458
)
Equity method investments
—
—
—
726
1,176
(2,167
)
Goodwill and intangible asset impairments
—
—
—
(10,671
)
(96
)
(382
)
Corporate, eliminations and other
152
619
250
(1,572
)
175
307
$
245,510
$
254,616
$
247,837
$
55,693
$
102,696
$
4,001
Interest expense
Income tax expense
2020
2019
2018
2020
2019
2018
Operating Businesses
Insurance
$
—
$
—
$
—
$
1,089
$
1,166
$
1,374
BNSF
1,037
1,070
1,041
1,631
1,769
1,644
Berkshire Hathaway Energy
1,941
1,835
1,777
(1,010
)
(526
)
(452
)
Manufacturing
737
752
690
1,795
2,253
2,188
McLane Company
—
—
15
71
71
59
Service and retailing
61
86
91
669
603
634
3,776
3,743
3,614
4,245
5,336
5,447
Reconciliation to consolidated amount
Investment and derivative gains/losses
—
—
—
8,855
15,159
(4,673
)
Interest expense, not allocated to segments
483
416
458
(102
)
(88
)
(96
)
Equity method investments
—
—
—
57
148
(753
)
Corporate, eliminations and other
(176
)
(198
)
(219
)
(615
)
349
(246
)
$
4,083
$
3,961
$
3,853
$
12,440
$
20,904
$
(321
) Notes to Consolidated Financial Statements (Continued)
(27)
Business segment data (Continued)
Capital expenditures
Depreciation of tangible assets
2020
2019
2018
2020
2019
2018
Operating Businesses
Insurance
$
50
$
108
$
130
$
74
$
82
$
79
BNSF
3,063
3,608
3,187
2,423
2,350
2,268
Berkshire Hathaway Energy
6,765
7,364
6,241
3,376
2,947
2,830
Manufacturing
2,133
2,981
3,116
2,026
1,951
1,890
McLane Company
98
158
276
204
225
204
Service and retailing
903
1,760
1,587
1,216
1,192
1,115
$
13,012
$
15,979
$
14,537
$
9,319
$
8,747
$
8,386
Goodwill at year-end
Identifiable assets at year-end
2020
2019
2018
2020
2019
2018
Operating Businesses
Insurance
$
15,224
$
15,289
$
15,289
$
399,169
$
364,550
$
289,746
BNSF
14,851
14,851
14,851
73,809
73,699
70,242
Berkshire Hathaway Energy
11,763
9,979
9,851
109,286
88,651
80,543
Manufacturing
25,512
34,800
34,019
104,318
104,437
99,912
McLane Company
232
734
734
6,771
6,872
6,243
Service and retailing
6,152
6,229
6,281
26,173
26,494
24,724
$
73,734
$
81,882
$
81,025
719,526
664,703
571,410
Reconciliation to consolidated amount
Corporate and other
80,469
71,144
55,359
Goodwill
73,734
81,882
81,025
$
873,729
$
817,729
$
707,794
Property/casualty and life/health insurance premiums written and earned are summarized below (in millions).
Property/Casualty
Life/Health
2020
2019
2018
2020
2019
2018
Premiums Written:
Direct
$
47,838
$
47,578
$
44,513
$
510
$
839
$
1,111
Assumed
11,533
10,214
8,970
5,960
5,046
5,540
Ceded
(898
)
(821
)
(869
)
(42
)
(45
)
(49
)
$
58,473
$
56,971
$
52,614
$
6,428
$
5,840
$
6,602
Premiums Earned:
Direct
$
46,418
$
46,540
$
43,095
$
510
$
839
$
1,111
Assumed
11,449
9,643
8,649
5,973
4,952
5,438
Ceded
(907
)
(851
)
(825
)
(42
)
(45
)
(50
)
$
56,960
$
55,332
$
50,919
$
6,441
$
5,746
$
6,499
Notes to Consolidated Financial Statements (Continued)
(27)
Business segment data (Continued) Insurance premiums written by geographic region (based upon the domicile of the insured or reinsured) are summarized below (in millions).
Property/Casualty
Life/Health
2020
2019
2018
2020
2019
2018
United States
$
50,250
$
50,529
$
46,146
$
2,820
$
2,553
$
3,598
Western Europe
3,751
2,535
2,157
1,120
908
939
Asia Pacific
3,410
3,114
3,726
1,652
1,582
1,361
All other
1,062
793
585
836
797
704
$
58,473
$
56,971
$
52,614
$
6,428
$
5,840
$
6,602
Consolidated sales, service and leasing revenues were $132.3 billion in 2020, $140.8 billion in 2019 and $139.1 billion in 2018. Sales, service and leasing revenues attributable to the United States were 86% in 2020, 85% in 2019 and 84% in 2018 of such amounts. The remainder of sales, service and leasing revenues were primarily in Europe, Canada and the Asia Pacific. Railroad, utilities and energy revenues were $41.8 billion in 2020, $43.5 billion in 2019 and $43.7 billion in 2018. In each of the three years, approximately 96% of such revenues were attributable to the United States. At December 31, 2020, approximately 89% of our consolidated net property, plant and equipment and equipment held for lease was located in the United States with the remainder primarily in Canada and the United Kingdom. </t>
  </si>
  <si>
    <t>Quarterly data</t>
  </si>
  <si>
    <t>Quarterly Financial Information Disclosure [Abstract]</t>
  </si>
  <si>
    <t>(28)
Quarterly data A summary of revenues and net earnings by quarter for each of the last two years follows. This information is unaudited. Amounts are in millions, except per share amounts.
1 st Quarter
2 nd Quarter
3 rd Quarter
4 th Quarter
2020
Revenues
$
61,265
$
56,840
$
63,024
$
64,381
Net earnings (loss) attributable to Berkshire shareholders *
(49,746
)
26,295
30,137
35,835
Net earnings (loss) attributable to Berkshire shareholders per equivalent Class A common share
(30,653
)
16,314
18,994
23,015
2019
Revenues
$
60,678
$
63,598
$
64,972
$
65,368
Net earnings attributable to Berkshire shareholders *
21,661
14,073
16,524
29,159
Net earnings attributable to Berkshire shareholders per equivalent Class A common share
13,209
8,608
10,119
17,909
*
Includes after-tax investment and derivative gains/losses as follows:
1 st Quarter
2 nd Quarter
3 rd Quarter
4 th Quarter
2020
$
(55,617
)
$
31,645
$
24,737
$
30,826
2019
16,106
7,934
8,666
24,739</t>
  </si>
  <si>
    <t>Condensed Financial Information</t>
  </si>
  <si>
    <t>Condensed Financial Information Of Parent Company Only Disclosure [Abstract]</t>
  </si>
  <si>
    <t xml:space="preserve">BERKSHIRE HATHAWAY INC. (Parent Company) Condensed Financial Information (Dollars in millions) Schedule I Balance Sheets
December 31,
2020
2019
Assets:
Cash and cash equivalents
$
12,329
$
15,004
Short-term investments in U.S. Treasury Bills
29,773
25,514
Investments in and advances to/from consolidated subsidiaries
411,826
392,162
Investment in The Kraft Heinz Company
13,336
13,757
Other assets
108
131
$
467,372
$
446,568
Liabilities and Shareholders’ Equity:
Accounts payable, accrued interest and other liabilities
$
369
$
320
Income taxes, principally deferred
1,174
1,554
Notes payable and other borrowings
22,665
19,903
24,208
21,777
Berkshire Hathaway shareholders’ equity
443,164
424,791
$
467,372
$
446,568
Statements of Earnings and Comprehensive Income
Year ended December 31,
2020
2019
2018
Income items:
From consolidated subsidiaries:
Dividends and distributions
$
26,110
$
15,603
$
9,658
Undistributed earnings (losses)
17,402
65,237
(3,952
)
43,512
80,840
5,706
Investment gains (losses)
(24
)
(125
)
(4
)
Equity in net earnings (losses) of The Kraft Heinz Company
95
493
(2,730
)
Other income
328
780
649
43,911
81,988
3,621
Cost and expense items:
General and administrative
194
122
216
Interest expense
489
591
601
Foreign exchange (gains) losses on non-U.S. Dollar denominated debt
970
(193
)
(366
)
Income tax expense (benefit)
(263
)
51
(851
)
1,390
571
(400
)
Net earnings attributable to Berkshire Hathaway shareholders
42,521
81,417
4,021
Other comprehensive income attributable to Berkshire Hathaway shareholders
1,000
(228
)
(2,211
)
Comprehensive income attributable to Berkshire Hathaway shareholders
$
43,521
$
81,189
$
1,810
See Note to Condensed Financial Information BERKSHIRE HATHAWAY INC. (Parent Company) Condensed Financial Information (Dollars in millions) Schedule I (continued) Statements of Cash Flows
Year ended December 31,
2020
2019
2018
Cash flows from operating activities:
Net earnings attributable to Berkshire Hathaway shareholders
$
42,521
$
81,417
$
4,021
Adjustments to reconcile net earnings to cash flows from operating activities:
Investment gains/losses
24
125
4
Undistributed earnings of consolidated subsidiaries
(17,402
)
(65,237
)
3,952
Non-cash dividends from subsidiaries
(8,296
)
—
—
Income taxes payable
(72
)
(56
)
(972
)
Other
1,100
(693
)
3,062
Net cash flows from operating activities
17,875
15,556
10,067
Cash flows from investing activities:
Investments in and advances to/from consolidated subsidiaries, net
(1,947
)
60
460
Purchases of U.S. Treasury Bills
(54,715
)
(40,107
)
(29,740
)
Sales and maturities of U.S. Treasury Bills
59,035
36,943
21,442
Other
11
737
—
Net cash flows from investing activities
2,384
(2,367
)
(7,838
)
Cash flows from financing activities:
Proceeds from borrowings
2,923
3,967
17
Repayments of borrowings
(1,151
)
(758
)
(1,563
)
Acquisition of treasury stock
(24,706
)
(4,850
)
(1,346
)
Other
—
19
61
Net cash flows from financing activities
(22,934
)
(1,622
)
(2,831
)
Increase (decrease) in cash and cash equivalents
(2,675
)
11,567
(602
)
Cash and cash equivalents at beginning of year
15,004
3,437
4,039
Cash and cash equivalents at end of year
$
12,329
$
15,004
$
3,437
Other cash flow information:
Income taxes paid
$
3,391
$
3,531
$
2,790
Interest paid
359
364
388
Note to Condensed Financial Information Berkshire currently owns 26.6% of the outstanding shares of The Kraft Heinz Company (“Kraft Heinz”) common stock, which is accounted for pursuant to the equity method. See Note 5 to the accompanying Consolidated Financial Statements for additional information regarding this investment. In 2020, the Parent Company repaid €1.0 billion of maturing senior notes and issued €1.0 billion of 0.0% senior notes due in 2025 and ¥195.5 billion (approximately $1.8 billion) of senior notes with maturity dates ranging from 2023 to 2060 with a weighted average interest rate of 1.07%. As of December 31, 2020, the Parent Company’s non-U.S. Dollar denominated borrowings included €6.85 billion and ¥625.5 billion par value senior notes. The gains and losses from the periodic remeasurement of these non-U.S. Dollar denominated notes due to changes in foreign currency exchange rates are included in earnings. See Note 17 to the accompanying Consolidated Financial Statements for additional information. Parent Company debt maturities over the next five years are as follows: 2021—$2,172 million; 2022—$600 million; 2023—$4,633 million; 2024—$2,272 million and 2025—$1,801 million. The Parent Company guarantees certain debt of subsidiaries, which in the aggregate, approximated $14.4 billion at December 31, 2020 and included $13.1 billion of debt issued by Berkshire Hathaway Finance Corporation. Such guarantees are an absolute, unconditional and irrevocable guarantee for the full and prompt payment when due of all present and future payment obligations. The Parent Company has also provided guarantees in connection with equity index put option contracts and certain retroactive reinsurance contracts issued by subsidiaries. The amounts of subsidiary payments under these contracts, if any, is contingent upon the outcome of future events. </t>
  </si>
  <si>
    <t>Significant accounting policies and practices (Policies)</t>
  </si>
  <si>
    <t>Nature of operations and basis of consolidation</t>
  </si>
  <si>
    <t xml:space="preserve">(a)
Nature of operations and basis of consolidation Berkshire Hathaway Inc. (“Berkshire”) is a holding company owning subsidiaries engaged in a number of diverse business activities, including insurance and reinsurance, freight rail transportation, utilities and energy, manufacturing, service and retailing. In these notes the terms “us,” “we,” or “our” refer to Berkshire and its consolidated subsidiaries. Further information regarding our reportable business segments is contained in Note 27. Information concerning business acquisitions completed over the past three years appears in Note 2. We believe that reporting the Railroad, Utilities and Energy subsidiaries separately is appropriate given the relative significance of their long-lived assets, capital expenditures and debt, which is not guaranteed by Berkshire. The accompanying Consolidated Financial Statements include the accounts of Berkshire consolidated with the accounts of all subsidiaries and affiliates in which we hold a controlling financial interest as of the financial statement date. Normally a controlling financial interest reflects ownership of a majority of the voting interests. We consolidate variable interest entities (“VIE”) when we possess both the power to direct the activities of the VIE that most significantly affect its economic performance, and we (a) are obligated to absorb the losses that could be significant to the VIE or (b) hold the right to receive benefits from the VIE that could be significant to the VIE. Intercompany accounts and transactions have been eliminated. </t>
  </si>
  <si>
    <t>Use of estimates in preparation of financial statements</t>
  </si>
  <si>
    <t xml:space="preserve">(b)
Use of estimates in preparation of financial statements We prepare our Consolidated Financial Statements in conformity with accounting principles generally accepted in the United States (“GAAP”) which requires us to make estimates and assumptions that affect the reported amounts of assets and liabilities at the balance sheet date and the reported amounts of revenues and expenses during the period. Our estimates of unpaid losses and loss adjustment expenses are subject to considerable estimation error due to the inherent uncertainty in projecting ultimate claim costs. In addition, estimates and assumptions associated with the amortization of deferred charges on retroactive reinsurance contracts, determinations of fair values of certain financial instruments and evaluations of goodwill and identifiable intangible assets for impairment require considerable judgment. Actual results may differ from the estimates used in preparing our Consolidated Financial Statements. The novel coronavirus (“COVID-19”) spread rapidly across the world in 2020 and was declared a pandemic by the World Health Organization. The government and private sector responses to contain its spread began to significantly affect our operating businesses in March. COVID-19 has since adversely affected nearly all of our operations, although the effects are varying significantly. The duration and extent of the effects over longer terms cannot be reasonably estimated at this time. The risks and uncertainties resulting from the pandemic that may affect our future earnings, cash flows and financial condition include the time necessary to distribute safe and effective vaccines and to vaccinate a significant number of people in the U.S. and throughout the world as well as the long-term effect from the pandemic on the demand for certain of our products and services. Accordingly, significant estimates used in the preparation of our financial statements including those associated with evaluations of certain long-lived assets, goodwill and other intangible assets for impairment, expected credit losses on amounts owed to us and the estimations of certain losses assumed under insurance and reinsurance contracts may be subject to significant adjustments in future periods. </t>
  </si>
  <si>
    <t>Cash and cash equivalents and short-term investments in U.S. Treasury Bills</t>
  </si>
  <si>
    <t xml:space="preserve">(c)
Cash and cash equivalents and short-term investments in U.S. Treasury Bills Cash equivalents consist of demand deposit and money market accounts and investments (including U.S. Treasury Bills) with maturities of three months or less when purchased. Short-term investments in U.S. Treasury Bills consist of U.S. Treasury Bills with maturities exceeding three months at the time of purchase and are stated at amortized cost, which approximates fair value. </t>
  </si>
  <si>
    <t>Investments under the equity method</t>
  </si>
  <si>
    <t xml:space="preserve">(f)
Investments under the equity method We utilize the equity method to account for investments when we possess the ability to exercise significant influence, but not control, over the operating and financial policies of the investee. The ability to exercise significant influence is presumed when the investor possesses more than 20% of the voting interests of the investee. This presumption may be overcome based on specific facts and circumstances that demonstrate that the ability to exercise significant influence is restricted. We apply the equity method to investments in common stock and to other investments when such other investments possess substantially identical subordinated interests to common stock. In applying the equity method, we record the investment at cost and subsequently increase or decrease the carrying amount of the investment by our proportionate share of the net earnings or losses and other comprehensive income of the investee. We record dividends or other equity distributions as reductions in the carrying value of the investment. In the event that net losses of the investee reduce the carrying amount to zero, additional net losses may be recorded if other investments in the investee are at-risk, even if we have not committed to provide financial support to the investee. Such additional equity method losses, if any, are based upon the change in our claim on the investee’s book value. </t>
  </si>
  <si>
    <t xml:space="preserve">(g)
Receivables Receivables primarily consist of balances due from customers, insurance premiums receivable and reinsurance losses recoverable. Trade receivables, insurance premium receivables and other receivables are primarily short-term in nature with stated collection terms of less than one year from the date of origination. Reinsurance recoverables are comprised of amounts ceded under reinsurance contracts or pursuant to mandatory government-sponsored insurance programs. Reinsurance recoverables relate to claims for unpaid losses and loss adjustment expenses arising from property and casualty contracts and claim benefits under life and health insurance contracts. Receivables are stated net of estimated allowances for uncollectible balances. Prior to 2020, we recorded provisions for uncollectible balances when it was probable counterparties or customers would be unable to pay all amounts due based on the contractual terms and historical loss history. As of January 1, 2020, we adopted a new accounting pronouncement that affects the measurement of allowances for credit losses. See Note 1(w). In measuring credit loss allowances, we primarily utilize credit loss history, with adjustments to reflect current or expected future economic conditions when reasonable and supportable forecasts of losses deviate from historical experience. In evaluating expected credit losses of reinsurance recoverable on unpaid losses, we review the credit quality of the counterparty and consider right-of-offset provisions within reinsurance contracts and other forms of credit enhancement including, collateral, guarantees and other available information. We charge-off receivables against the allowances after all reasonable collection efforts are exhausted. </t>
  </si>
  <si>
    <t xml:space="preserve">(h)
Loans and finance receivables Loans and finance receivables are primarily manufactured home loans, and to lesser extent, commercial loans and site-built home loans. We carry substantially all of these loans at amortized cost, net of allowances for expected credit losses, based on our ability and intent to hold such loans to maturity. Acquisition costs and loan origination and commitment costs paid or fees received along with acquisition premiums or discounts are amortized as yield adjustments over the lives of the loans. Prior to 2020, credit losses were measured when non-collection was considered probable based on the prevailing facts and circumstances. Beginning in 2020, measurements of expected credit losses include provisions for non-collection, whether the risk is probable or remote. Expected credit losses on manufactured housing installment loans are based on the net present value of future principal payments less estimated expenses related to the charge-off and foreclosure of expected uncollectible loans and include provisions for loans that are not in foreclosure. Our principal credit quality indicator is whether the loans are performing. Expected credit loss estimates consider historical default rates, collateral recovery rates, historical runoff rates, interest rates, reductions of future cash flows for modified loans and the historical time elapsed from last payment until foreclosure, among other factors. In addition, our estimates consider current conditions and reasonable and supportable forecasts. Loans are considered delinquent when payments are more than 30 days past due. We place loans over 90 days past due on nonaccrual status and accrued but uncollected interest is reversed. Subsequent collections on the loans are first applied to the principal and interest owed for the most delinquent amount. We resume interest income accrual once a loan is less than 90 days delinquent. Loans are considered non-performing when the foreclosure process has started. Once a loan is in the process of foreclosure, interest income is not recognized unless the foreclosure is cured or the loan is modified. Once a modification is complete, interest income is recognized based on the terms of the new loan. Foreclosed loans are charged off when the collateral is sold. Loans not in foreclosure are evaluated for charge-off based on individual circumstances concerning the future collectability of the loan and the condition of the collateral securing the loan. </t>
  </si>
  <si>
    <t>Derivatives</t>
  </si>
  <si>
    <t xml:space="preserve">(i)
Derivatives We carry derivative contracts in our Consolidated Balance Sheets at fair value, net of reductions permitted under master netting agreements with counterparties. We record the changes in fair value of derivative contracts that do not qualify as hedging instruments for financial reporting purposes in earnings or, if such contracts involve our regulated utilities subsidiaries, as regulatory assets or liabilities when inclusion in regulated rates is probable. </t>
  </si>
  <si>
    <t xml:space="preserve">(j)
Fair value measurements As defined under GAAP, fair value is the price that would be received to sell an asset or paid to transfer a liability between market participants in the principal market or in the most advantageous market when no principal market exists. Adjustments to transaction prices or quoted market prices may be required in illiquid or disorderly markets in estimating fair value. Alternative valuation techniques may be appropriate under the circumstances to determine the value that would be received to sell an asset or paid to transfer a liability in an orderly transaction. Market participants are assumed to be independent, knowledgeable, and able and willing to transact an exchange and not acting under duress. Our nonperformance or credit risk is considered in determining the fair value of liabilities. Considerable judgment may be required in interpreting market data used to develop the estimates of fair value. Accordingly, estimates of fair value presented herein are not necessarily indicative of the amounts that could be realized in a current or future market exchange. </t>
  </si>
  <si>
    <t xml:space="preserve">(k)
Inventories Inventories consist of manufactured goods, goods or products acquired for resale and homes constructed for sale. Manufactured inventory costs include materials, direct and indirect labor and factory overhead. At December 31, 2020, we used the last-in-first-out (“LIFO”) method to value approximately 35% of consolidated inventories with the remainder primarily determined under first-in-first-out and average cost methods. Non-LIFO inventories are stated at the lower of cost or net realizable value. The excess of current or replacement costs over costs determined under LIFO was approximately $1.1 billion as of December 31, 2020 and $950 million as of December 31, 2019. </t>
  </si>
  <si>
    <t xml:space="preserve">Notes to Consolidated Financial Statements (Continued)
(1)
Significant accounting policies and practices (Continued)
(l)
Property, plant and equipment We record additions to property, plant and equipment used in operations at cost, which includes asset additions, improvements and betterments. With respect to constructed assets, all materials, direct labor and contract services as well as certain indirect costs are capitalized. Indirect costs include interest over the construction period. With respect to constructed assets of our utility and energy subsidiaries that are subject to authoritative guidance for regulated operations, capitalized costs also include an allowance for funds used during construction, which represents the cost of equity funds used to finance the construction of the regulated facilities. Normal repairs and maintenance and other costs that do not improve the property, extend useful lives or otherwise do not meet capitalization criteria are charged to expense as incurred. Depreciation of assets of our regulated utilities and railroad is generally determined using group depreciation methods where rates are based on periodic depreciation studies approved by the applicable regulator. Under group depreciation, a composite rate is applied to the gross investment in a particular class of property, despite differences in the service life or salvage value of individual property units within the same class. When such assets are retired or sold, no gain or loss is recognized. Gains or losses on disposals of all other assets are recorded through earnings. We depreciate property, plant and equipment used by our other businesses to estimated salvage value primarily using the straight-line method over estimated useful lives. Ranges of estimated useful lives of depreciable assets used in our other businesses are as follows: buildings and improvements – 5 to 50 years, machinery and equipment – 3 to 25 years and furniture, fixtures and other – 3 to 15 years. Ranges of estimated useful lives of depreciable assets unique to our railroad business are as follows: track structure and other roadway – 10 to 100 years and locomotives, freight cars and other equipment – 6 to 43 years. Ranges of estimated useful lives of assets unique to our regulated utilities and energy businesses are as follows: utility generation, transmission and distribution systems – 5 to 80 years, interstate natural gas pipeline assets – 3 to 80 years and independent power plants and other assets – 3 to 40 years. We evaluate property, plant and equipment for impairment when events or changes in circumstances indicate that the carrying value of such assets may not be recoverable or when the assets are held for sale. Upon the occurrence of a triggering event, we assess whether the estimated undiscounted cash flows expected from the use of the asset and the residual value from the ultimate disposal of the asset exceeds the carrying value. If the carrying value exceeds the estimated recoverable amounts, we reduce the carrying value to fair value and record an impairment loss in earnings, except with respect to impairment of assets of our regulated utility and energy subsidiaries where the impacts of regulation are considered in evaluating the carrying value. </t>
  </si>
  <si>
    <t>(m)
Leases We are party to contracts where we lease property to others (“lessor” contracts) and where we lease property from others (“lessee” contracts). We record acquisitions of and additions to equipment that we lease to others at cost. We depreciate equipment held for lease to estimated salvage value primarily using the straight-line method over estimated useful lives ranging from 3 to 35 years. We use declining balance deprecation methods for assets when the revenue-earning power of the asset is relatively greater during the earlier years of its life and maintenance and repair costs increase during the later years. We also evaluate equipment held for lease for impairment consistent with policies for property, plant and equipment. When we lease assets from others, we record right-of-use assets and lease liabilities. Right-of-use assets represent our right to use an underlying asset for the lease term and lease liabilities represent our obligation to make lease payments arising from the lease. In this regard, lease payments include fixed payments and variable payments that depend on an index or rate. The lease term is generally the non-cancellable lease period. Certain lease contracts contain renewal options or other terms that provide for variable payments based on performance or usage. Options are not included in determining right-of-use assets or lease liabilities unless it is reasonably certain that options will be exercised. Generally, incremental borrowing rates are used in measuring lease liabilities. Right-of-use assets are subject to review for impairment.</t>
  </si>
  <si>
    <t xml:space="preserve">Notes to Consolidated Financial Statements (Continued)
(1)
Significant accounting policies and practices (Continued)
(n)
Goodwill and other intangible assets Goodwill represents the excess of the acquisition price of a business over the fair value of identified net assets of that business. We evaluate goodwill for impairment at least annually. When evaluating goodwill for impairment, we estimate the fair value of the reporting unit. Several methods may be used to estimate a reporting unit’s fair value, including market quotations, asset and liability fair values and other valuation techniques, including, but not limited to, discounted projected future net earnings or net cash flows and multiples of earnings. If the carrying amount of a reporting unit, including goodwill, exceeds the estimated fair value, then the excess is charged to earnings as an impairment loss. Intangible assets with indefinite lives are also tested for impairment at least annually and when events or changes in circumstances indicate that, more-likely-than-not, the asset is impaired. Significant judgment is required in estimating fair values and performing goodwill and indefinite-life intangible asset impairment tests. We amortize intangible assets with finite lives in a pattern that reflects the expected consumption of related economic benefits or on a straight-line basis over the estimated economic useful lives. Intangible assets with finite lives are reviewed for impairment when events or changes in circumstances indicate that the carrying amount may not be recoverable. </t>
  </si>
  <si>
    <t>Revenue recognition</t>
  </si>
  <si>
    <t xml:space="preserve">(o)
Revenue recognition We earn insurance premiums on prospective property/casualty insurance and reinsurance contracts over the loss exposure or coverage period in proportion to the level of protection provided. In most cases, such premiums are earned ratably over the term of the contract with unearned premiums computed on a monthly or daily pro-rata basis. Premiums on retroactive property/casualty reinsurance contracts are earned at the inception of the contracts, as all underlying loss events covered by the policies occurred prior to contract inception. Premiums for life reinsurance and annuity contracts are earned when due. Premiums earned are stated net of amounts ceded to reinsurers. Premiums earned on contracts with experience-rating provisions reflect estimated loss experience under such contracts. Sales and service revenues are recognized when goods or services are transferred to a customer. A good or service is transferred when (or as) the customer obtains control of that good or service. Revenues are based on the consideration we expect to receive in connection with our promises to deliver goods and services to our customers. We manufacture and/or distribute a wide variety of industrial, building and consumer products. Our sales contracts provide customers with these products through wholesale and retail channels in exchange for consideration specified under the contracts. Contracts generally represent customer orders for individual products at stated prices. Sales contracts may contain either single or multiple performance obligations. In instances where contracts contain multiple performance obligations, we allocate the revenue to each obligation based on the relative stand-alone selling prices of each product or service. Sales revenue reflects reductions for returns, allowances, volume discounts and other incentives, some of which may be contingent on future events. In certain customer contracts, sales revenue includes certain state and local excise taxes billed to customers on specified products when those taxes are levied directly upon us by the taxing authorities. Sales revenue excludes sales taxes and value-added taxes collected on behalf of taxing authorities. Sales revenue includes consideration for shipping and other fulfillment activities performed prior to the customer obtaining control of the goods. We also elect to treat consideration for such services performed after control has passed to the customer as sales revenue. Our product sales revenues are generally recognized at a point in time when control of the product transfers to the customer, which coincides with customer pickup or product delivery or acceptance, depending on terms of the arrangement. We recognize sales revenues and related costs with respect to certain contracts over time, primarily from certain castings, forgings and aerostructures contracts. Control of the product units under these contracts transfers continuously to the customer as the product is manufactured. These products generally have no alternative use and the contract requires the customer to provide reasonable compensation if terminated for reasons other than breach of contract. Notes to Consolidated Financial Statements (Continued)
(1)
Significant accounting policies and practices (Continued)
(o)
Revenue recognition (Continued) Our energy revenue derives primarily from tariff-based sales arrangements approved by various regulatory commissions. These tariff-based revenues are mainly comprised of energy, transmission, distribution and natural gas and have performance obligations to deliver energy products and services to customers which are satisfied over time as energy is delivered or services are provided. Our nonregulated energy revenue primarily relates to our renewable energy business. Energy revenues are equivalent to the amounts we have the right to invoice and correspond directly with the value to the customer of the performance to date and include billed and unbilled amounts. Payments from customers are generally due within 30 days of billing. Rates charged for energy products and services are established by regulators or contractual arrangements that establish the transaction price, as well as the allocation of price among the separate performance obligations. When preliminary regulated rates are permitted to be billed prior to final approval by the applicable regulator, certain revenue collected may be subject to refund and a liability for estimated refunds is accrued. The primary performance obligation under our freight rail transportation service contracts is to move freight from a point of origin to a point of destination. The performance obligations are represented by bills of lading which create a series of distinct services that have a similar pattern of transfer to the customer. The revenues for each performance obligation are based on various factors including the product being shipped, the origin and destination pair and contract incentives, which are outlined in various private rate agreements, common carrier public tariffs, interline foreign road agreements and pricing quotes. The transaction price is generally a per car/unit amount to transport railcars from a specified origin to a specified destination. Freight revenues are recognized over time as the service is performed because the customer simultaneously receives and consumes the benefits of the service. Revenues recognized represent the proportion of the service completed as of the balance sheet date. Invoices for freight transportation services are generally issued to customers and paid within 30 days or less. Customer incentives, which are primarily provided for shipping a specified cumulative volume or shipping to/from specific locations, are recorded as a reduction to revenue on a pro-rata basis based on actual or projected future customer shipments. Other service revenues derive from contracts with customers in which performance obligations are satisfied over time, where customers receive and consume benefits as we perform the services, or at a point in time when the services are provided. Other service revenues primarily derive from real estate brokerage, automotive repair, aircraft management, aviation training and franchising and news distribution services. Leasing revenue is generally recognized ratably over the term of the lease or based on usage, if applicable under the terms of the contract. A substantial portion of our leases are classified as operating leases. </t>
  </si>
  <si>
    <t xml:space="preserve">(p)
Losses and loss adjustment expenses We record liabilities for unpaid losses and loss adjustment expenses under property/casualty insurance and reinsurance contracts for loss events that have occurred on or before the balance sheet date. Such liabilities represent the estimated ultimate payment amounts without discounting for time value. We base liability estimates on (1) loss reports from policyholders and cedents, (2) individual case estimates and (3) estimates of incurred but not reported losses. Losses and loss adjustment expenses in the Consolidated Statements of Earnings include paid claims, claim settlement costs and changes in estimated claim liabilities. Losses and loss adjustment expenses charged to earnings are net of amounts recovered and estimates of amounts recoverable under ceded reinsurance contracts. Reinsurance contracts do not relieve the ceding company of its obligations to indemnify policyholders with respect to the underlying insurance and reinsurance contracts. </t>
  </si>
  <si>
    <t xml:space="preserve">(q)
Retroactive reinsurance contracts We record liabilities for unpaid losses and loss adjustment expenses under short duration retroactive reinsurance contracts consistent with other short duration property/casualty insurance and reinsurance contracts described in Note 1(p). With respect to retroactive reinsurance contracts, we also record deferred charge assets at the inception of the contracts, representing the excess, if any, of the estimated ultimate claim liabilities over the premiums earned. We subsequently amortize the deferred charge assets over the expected claim settlement periods using the interest method. Changes to the estimated timing or amount of future loss payments also produce changes in deferred charge balances. We apply changes in such estimates retrospectively and the resulting changes in deferred charge balances, together with periodic amortization, are included in insurance losses and loss adjustment expenses in the Consolidated Statements of Earnings. </t>
  </si>
  <si>
    <t>Insurance policy acquisition costs</t>
  </si>
  <si>
    <t xml:space="preserve">(r)
Insurance policy acquisition costs We capitalize the incremental costs that directly relate to the successful sale of insurance contracts, subject to ultimate recoverability, and we subsequently amortize such costs to underwriting expenses as the related premiums are earned. Direct incremental acquisition costs include commissions, premium taxes and certain other costs associated with successful efforts. We expense all other underwriting costs as incurred. The recoverability of capitalized insurance policy acquisition costs generally reflects anticipation of investment income. The unamortized balances are included in other assets and were approximately $3.25 billion and $2.95 billion at December 31, 2020 and 2019, respectively. </t>
  </si>
  <si>
    <t>Life and annuity insurance benefits</t>
  </si>
  <si>
    <t xml:space="preserve">(s)
Life and annuity insurance benefits We compute liabilities for insurance benefits under life contracts based upon estimated future investment yields, expected mortality, morbidity and lapse or withdrawal rates, as well as estimates of premiums we expect to receive and expenses we expect to incur in the future. These assumptions, as applicable, also include a margin for adverse deviation and may vary with the characteristics of the contract’s date of issuance, policy duration and country of risk. The interest rate assumptions used may vary by contract or jurisdiction. We discount periodic payment annuity liabilities based on the implicit rate as of the inception of the contracts such that the present value of the liabilities equals the premiums. Discount rates for most contracts range from 3% to 7%. </t>
  </si>
  <si>
    <t>Regulated utilities and energy businesses</t>
  </si>
  <si>
    <t xml:space="preserve">(t)
Regulated utilities and energy businesses Certain energy subsidiaries prepare their financial statements in accordance with authoritative guidance for regulated operations, reflecting the economic effects of regulation from the ability to recover certain costs from customers and the requirement to return revenues to customers in the future through the regulated rate-setting process. Accordingly, certain costs are deferred as regulatory assets and certain income is accrued as regulatory liabilities. Regulatory assets and liabilities will be amortized into operating expenses and revenues over various future periods. Regulatory assets and liabilities are continually assessed for probable future inclusion in regulatory rates by considering factors such as applicable regulatory or legislative changes and recent rate orders received by other regulated entities. If future inclusion in regulatory rates ceases to be probable, the amount no longer probable of inclusion in regulatory rates is charged or credited to earnings (or other comprehensive income, if applicable) or returned to customers. </t>
  </si>
  <si>
    <t>Foreign currency</t>
  </si>
  <si>
    <t xml:space="preserve">(u)
Foreign currency The accounts of our non-U.S. based subsidiaries are measured, in most instances, using functional currencies other than the U.S. Dollar. Revenues and expenses in the financial statements of these subsidiaries are translated into U.S. Dollars at the average exchange rate for the period and assets and liabilities are translated at the exchange rate as of the end of the reporting period. The net effects of translating the financial statements of these subsidiaries are included in shareholders’ equity as a component of accumulated other comprehensive income. Gains and losses arising from transactions denominated in a currency other than the functional currency of the reporting entity, including gains and losses from the remeasurement of assets and liabilities due to changes in currency exchange rates, are included in earnings. </t>
  </si>
  <si>
    <t>(v)
Income taxes Berkshire files a consolidated federal income tax return in the United States, which includes eligible subsidiaries. In addition, we file income tax returns in state, local and foreign jurisdictions as applicable. Provisions for current income tax liabilities are calculated and accrued on income and expense amounts expected to be included in the income tax returns for the current year. Income taxes reported in earnings also include deferred income tax provisions. Deferred income tax assets and liabilities are computed on differences between the financial statement bases and tax bases of assets and liabilities at the enacted tax rates. Changes in deferred income tax assets and liabilities associated with components of other comprehensive income are charged or credited directly to other comprehensive income. Otherwise, changes in deferred income tax assets and liabilities are included as a component of income tax expense. The effect on deferred income tax assets and liabilities attributable to changes in enacted tax rates are charged or credited to income tax expense in the period of enactment. Valuation allowances are established for certain deferred tax assets when realization is not likely. Assets and liabilities are established for uncertain tax positions taken or positions expected to be taken in income tax returns when such positions, in our judgment, do not meet a more-likely-than-not threshold based on the technical merits of the positions. Estimated interest and penalties related to uncertain tax positions are included as a component of income tax expense.</t>
  </si>
  <si>
    <t>New accounting pronouncements adopted</t>
  </si>
  <si>
    <t>(w)
New accounting pronouncements adopted in 2020 We adopted Accounting Standards Codification (“ASC”) 326 “Financial Instruments-Credit Losses” on January 1, 2020. ASC 326 provides for the measurement of expected credit losses on financial assets that are carried at amortized cost based on the net amounts expected to be collected. Measurements of expected credit losses therefore include provisions for non-collection, whether the risk is probable or remote. Prior to the adoption of ASC 326, credit losses were measured when non-collection was considered probable based on the prevailing facts and circumstances. We do not measure an allowance for expected credit losses on accrued interest and instead, as permitted, we elected to reverse uncollectible accrued interest through interest income on a timely basis. Upon adoption of ASC 326, we recorded a charge to retained earnings of $388 million representing the cumulative after-tax increase in our allowances for credit losses, which was primarily related to our manufactured housing loans.
( x )
New accounting pronouncements adopted in 2019 Berkshire adopted ASC 842 “Leases” on January 1, 2019. Most significantly, ASC 842 requires a lessee to recognize a liability to make operating lease payments and an asset with respect to its right to use the underlying asset for the lease term. In adopting and applying ASC 842, we elected to use practical expedients, including but not limited to, not reassessing past lease and easement accounting, not separating lease components from non-lease components by class of asset and not recording assets or liabilities for leases with terms of one year or less. We adopted ASC 842 as of January 1, 2019 with respect to contracts in effect as of that date and elected to not restate prior period financial statements. Upon the adoption of ASC 842, we recognized operating lease right-of-use assets of approximately $6.2 billion and lease liabilities of $5.9 billion. We also reduced other assets by approximately $300 million. Consequently, our consolidated assets and liabilities increased by approximately $5.9 billion. ASC 842 did not have a material effect on our accounting for our lessor contracts or for lessee contracts classified as financing leases.
( y )
New accounting pronouncements adopted in 2018 On January 1, 2018, we adopted Accounting Standards Update (“ASU”) 2016-01 “Financial Instruments—Recognition and Measurement of Financial Assets and Financial Liabilities,” ASU 2018-02 “Reclassification of Certain Tax Effects from Accumulated Other Comprehensive Income” and ASC 606 “Revenues from Contracts with Customers.” Prior year financial statements were not restated. A summary of the effects of the initial adoption of ASU 2016-01, ASU 2018-02 and ASC 606 on our shareholders’ equity follows (in millions).
ASU 2016-01
ASU 2018-02
ASC 606
Total
Increase (decrease):
Accumulated other comprehensive income
$
(61,459
)
$
84
$
—
$
(61,375
)
Retained earnings
61,459
(84
)
(70
)
61,305
Shareholders’ equity
—
—
(70
)
(70
) In adopting ASU 2016-01, as of January 1, 2018, we reclassified the net after-tax unrealized gains on equity securities from accumulated other comprehensive income to retained earnings. Thereafter, the unrealized gains and losses from the changes during the period in the fair values of our equity securities are included within investment gains/losses in the Consolidated Statements of Earnings. In adopting ASU 2018-02, we reclassified certain deferred income tax effects as of January 1, 2018 attributable to the reduction in the U.S. statutory income tax rate under the Tax Cuts and Jobs Act of 2017 from accumulated other comprehensive income to retained earnings. In adopting ASC 606, we recorded increases to certain assets and other liabilities, with the cumulative net effect recorded to retained earnings.</t>
  </si>
  <si>
    <t>New accounting pronouncements to be adopted subsequent to December 31, 2020</t>
  </si>
  <si>
    <t>( z )
New accounting pronouncements to be adopted subsequent to December 31, 2020 In August 2018, the FASB issued ASU 2018-12 “Targeted Improvements to the Accounting for Long-Duration Contracts.” ASU 2018-12 requires periodic reassessment of actuarial and discount rate assumptions used to value policyholder liabilities and deferred acquisition costs of long-duration insurance and reinsurance contracts, with the effects of changes in cash flow assumptions reflected in earnings and the effects of changes in discount rate assumptions reflected in other comprehensive income. Under current GAAP, the actuarial and discount rate assumptions are set at the contract inception date and not subsequently changed, except under limited circumstances. ASU 2018-12 requires new disclosures and is effective for fiscal years beginning after December 15, 2022, with early adoption permitted. We are evaluating the effect this standard will have on our Consolidated Financial Statements.</t>
  </si>
  <si>
    <t>Fixed Maturities [Member]</t>
  </si>
  <si>
    <t>Investments in fixed maturity and equity securities</t>
  </si>
  <si>
    <t xml:space="preserve">(d)
Investments in fixed maturity securities We classify investments in fixed maturity securities on the acquisition date and at each balance sheet date. Securities classified as held-to-maturity are carried at amortized cost, reflecting the ability and intent to hold the securities to maturity. Securities classified as trading are acquired with the intent to sell in the near term and are carried at fair value with changes in fair value reported in earnings. All other securities are classified as available-for-sale and are carried at fair value. Substantially all of these investments are classified as available-for-sale. We amortize the difference between the original cost and maturity value of a fixed maturity security to earnings using the interest method. We record investment gains and losses on available-for-sale fixed maturity securities when the securities are sold, as determined on a specific identification basis. For securities in an unrealized loss position, we recognize a loss in earnings for the excess of amortized cost over fair value if we intend to sell before the price recovers. Otherwise, we evaluate as of the balance sheet date whether the unrealized losses are attributable to credit losses or other factors. We consider the severity of the decline in value, creditworthiness of the issuer and other relevant factors. We record an allowance for credit losses, limited to the excess of amortized cost over fair value, along with a corresponding charge to earnings if the present value of estimated cash flows is less than the present value of contractual cash flows. The allowance may be subsequently increased or decreased based on the prevailing facts and circumstances. The portion of the unrealized loss that we believe is not related to a credit loss is recognized in other comprehensive income. </t>
  </si>
  <si>
    <t>Equity Securities [Member]</t>
  </si>
  <si>
    <t xml:space="preserve">(e)
Investments in equity securities We carry substantially all investments in equity securities at fair value and record the subsequent changes in fair values in the Consolidated Statements of Earnings as a component of investment gains/losses. </t>
  </si>
  <si>
    <t>Significant accounting policies and practices (Tables)</t>
  </si>
  <si>
    <t>Summary of effects of initial adoption of ASU 2016-01, ASU 2018-02 and ASC 606</t>
  </si>
  <si>
    <t xml:space="preserve">A summary of the effects of the initial adoption of ASU 2016-01, ASU 2018-02 and ASC 606 on our shareholders’ equity follows (in millions).
ASU 2016-01
ASU 2018-02
ASC 606
Total
Increase (decrease):
Accumulated other comprehensive income
$
(61,459
)
$
84
$
—
$
(61,375
)
Retained earnings
61,459
(84
)
(70
)
61,305
Shareholders’ equity
—
—
(70
)
(70
) </t>
  </si>
  <si>
    <t>Business acquisitions (Tables)</t>
  </si>
  <si>
    <t>Summary of preliminary fair values of identified assets acquired and liabilities assumed and residual goodwill</t>
  </si>
  <si>
    <t>The cost of the acquisition completed on November 1, 2020, was approximately $2.5 billion after post-closing adjustments as provided in the agreement. The preliminary fair values of identified assets acquired and liabilities assumed and residual goodwill are summarized as follows (in millions).
Property, plant and equipment
$
9,254
Goodwill
1,732
Other
2,376
Assets acquired
$
13,362
Notes payable and other borrowings
$
5,615
Other
1,317
Liabilities assumed
6,932
Noncontrolling interests
3,916
Net assets
$
2,514</t>
  </si>
  <si>
    <t>Investments in fixed maturity securities (Tables)</t>
  </si>
  <si>
    <t>Schedule of investments in securities with fixed maturities</t>
  </si>
  <si>
    <t>Investments in fixed maturity securities as of December 31, 2020 and 2019 are summarized by type below (in millions).
Amortized Cost
Unrealized Gains
Unrealized Losses
Fair Value
December 31, 2020
U.S. Treasury, U.S. government corporations and agencies
$
3,348
$
55
$
—
$
3,403
Foreign governments
11,233
110
(5
)
11,338
Corporate bonds
4,729
464
(2
)
5,191
Other
414
66
(2
)
478
$
19,724
$
695
$
(9
)
$
20,410
December 31, 2019
U.S. Treasury, U.S. government corporations and agencies
$
3,054
$
37
$
(1
)
$
3,090
Foreign governments
8,584
63
(9
)
8,638
Corporate bonds
5,896
459
(3
)
6,352
Other
539
67
(1
)
605
$
18,073
$
626
$
(14
)
$
18,685</t>
  </si>
  <si>
    <t>Schedule of amortized cost and estimated fair value of securities with fixed maturities</t>
  </si>
  <si>
    <t>The amortized cost and estimated fair value of fixed maturity securities at December 31, 2020 are summarized below by contractual maturity dates. Amounts are in millions. Actual maturities may differ from contractual maturities due to early call or prepayment rights held by issuers.
Due in one year or less
Due after one year through five years
Due after five years through ten years
Due after ten years
Mortgage-backed securities
Total
Amortized cost
$
10,379
$
8,323
$
373
$
337
$
312
$
19,724
Fair value
10,448
8,456
496
640
370
20,410</t>
  </si>
  <si>
    <t>Investments in equity securities (Tables)</t>
  </si>
  <si>
    <t>Schedule of investments in equity securities</t>
  </si>
  <si>
    <t xml:space="preserve">Investments in equity securities as of December 31, 2020 and 2019 are summarized based on the primary industry of the investee in the table below (in millions).
Cost Basis
Net Unrealized Gains
Fair Value
December 31, 2020 *
Banks, insurance and finance
$
26,312
$
40,167
$
66,479
Consumer products
34,747
111,583
146,330
Commercial, industrial and other
47,561
20,800
68,361
$
108,620
$
172,550
$
281,170
*
Approximately 68% of the aggregate fair value was concentrated in four companies (American Express Company – $18.3 billion; Apple Inc. – $120.4 billion; Bank of America Corporation – $31.3 billion and The Coca-Cola Company – $21.9 billion).
Cost Basis
Net Unrealized Gains
Fair Value
December 31, 2019 *
Banks, insurance and finance
$
40,419
$
61,976
$
102,395
Consumer products
38,887
60,747
99,634
Commercial, industrial and other
31,034
14,964
45,998
$
110,340
$
137,687
$
248,027
*
Approximately 60% of the aggregate fair value was concentrated in four companies (American Express Company – $18.9 billion; Apple Inc. – $73.7 billion; Bank of America Corporation – $33.4 billion and The Coca-Cola Company – $22.1 billion). </t>
  </si>
  <si>
    <t>Equity method investments (Tables)</t>
  </si>
  <si>
    <t>Summarized financial information of Kraft Heinz</t>
  </si>
  <si>
    <t>Summarized financial information of Kraft Heinz follows (in millions).
December 26, 2020
December 28, 2019
Assets
$
99,830
$
101,450
Liabilities
49,587
49,701
Year ending December 26, 2020
Year ending December 28, 2019
Year ending December 29, 2018
Sales
$
26,185
$
24,977
$
26,268
Net earnings (losses) attributable to Kraft Heinz common shareholders
$
356
$
1,935
$
(10,192
)</t>
  </si>
  <si>
    <t>Investment gains/losses (Tables)</t>
  </si>
  <si>
    <t>Summary of investment gains and losses</t>
  </si>
  <si>
    <t>Investment gains/losses for each of the three years ending December 31, 2020 are summarized below (in millions).
2020
2019
2018
Equity securities:
Change in unrealized investment gains/losses during the year on securities held at the end of the period
$
54,951
$
69,581
$
(22,729
)
Investment gains/losses during the year on securities sold
(14,036
)
1,585
291
40,915
71,166
(22,438
)
Fixed maturity securities:
Gross realized gains
56
87
480
Gross realized losses
(27
)
(25
)
(227
)
Other
(39
)
(105
)
30
$
40,905
$
71,123
$
(22,155
)</t>
  </si>
  <si>
    <t>Loans and finance receivables (Tables)</t>
  </si>
  <si>
    <t>Loans and Finance Receivables [Member]</t>
  </si>
  <si>
    <t>Schedule of receivables</t>
  </si>
  <si>
    <t>Loans and finance receivables are summarized as follows (in millions).
December 31,
2020
2019
Loans and finance receivables before allowances and discounts
$
20,436
$
18,199
Allowances for uncollectible loans
(712
)
(167
)
Unamortized acquisition discounts and points
(523
)
(505
)
$
19,201
$
17,527</t>
  </si>
  <si>
    <t>Schedule of reconciliation of allowance for credit losses on loans and finance receivables</t>
  </si>
  <si>
    <t>Loans and finance receivables are principally manufactured home loans, and to a lesser extent, commercial loans and site-built home loans. Reconciliations of the allowance for credit losses on loans and finance receivables for 2020 and 2019 follow (in millions).
2020
2019
Balance at beginning of year
$
167
$
177
Adoption of ASC 326
486
—
Provision for credit losses
177
125
Charge-offs, net of recoveries
(118
)
(135
)
Balance at December 31
$
712
$
167</t>
  </si>
  <si>
    <t>Manufactured Housing Loan Balances [Member]</t>
  </si>
  <si>
    <t>Summary of performing and non-performing home loans before discounts and allowances by year of loan origination</t>
  </si>
  <si>
    <t>A summary of performing and non-performing home loans before discounts and allowances by year of loan origination as of December 31, 2020 follows (in millions).
Loans and Financing Receivables by Origination Year
2020
2019
2018
2017
2016
Prior
Total
Performing
$
4,430
$
2,537
$
1,928
$
1,424
$
1,276
$
6,645
$
18,240
Non-performing
3
5
7
7
7
43
72
Total
$
4,433
$
2,542
$
1,935
$
1,431
$
1,283
$
6,688
$
18,312</t>
  </si>
  <si>
    <t>Other receivables (Tables)</t>
  </si>
  <si>
    <t>Other receivables of insurance and other businesses are comprised of the following (in millions).
December 31,
2020
2019
Insurance premiums receivable
$
14,025
$
13,379
Reinsurance recoverables
4,805
4,470
Trade receivables
11,521
12,275
Other
2,637
2,712
Allowances for uncollectible accounts
(678
)
(418
)
$
32,310
$
32,418</t>
  </si>
  <si>
    <t>Receivables of our railroad and utilities and energy businesses are comprised of the following (in millions).
December 31,
2020
2019
Trade receivables
$
3,235
$
3,120
Other
438
388
Allowances for uncollectible accounts
(131
)
(91
)
$
3,542
$
3,417</t>
  </si>
  <si>
    <t>Inventories (Tables)</t>
  </si>
  <si>
    <t>Schedule of inventories</t>
  </si>
  <si>
    <t>Inventories are comprised of the following (in millions).
December 31,
2020
2019
Raw materials
$
4,821
$
4,492
Work in process and other
2,541
2,700
Finished manufactured goods
4,412
4,821
Goods acquired for resale
7,434
7,839
$
19,208
$
19,852</t>
  </si>
  <si>
    <t>Property, plant and equipment including equipment held for lease (Tables)</t>
  </si>
  <si>
    <t>Schedule of depreciation expense</t>
  </si>
  <si>
    <t>Depreciation expense for each of the three years ending December 31, 2020 is summarized below (in millions).
2020
2019
2018
Insurance and other
$
2,320
$
2,269
$
2,186
Railroad, utilities and energy
5,799
5,297
5,098
$
8,119
$
7,566
$
7,284</t>
  </si>
  <si>
    <t>Schedule of property, plant and equipment</t>
  </si>
  <si>
    <t>A summary of property, plant and equipment of our insurance and other businesses follows (in millions).
December 31,
2020
2019
Land, buildings and improvements
$
13,799
$
13,259
Machinery and equipment
25,488
24,285
Furniture, fixtures and other
4,530
4,666
43,817
42,210
Accumulated depreciation
(22,617
)
(20,772
)
$
21,200
$
21,438</t>
  </si>
  <si>
    <t>A summary of property, plant and equipment of railroad and utilities and energy businesses follows (in millions). The utility generation, transmission and distribution systems and interstate natural gas pipeline assets are owned by regulated public utility and natural gas pipeline subsidiaries.
December 31,
2020
2019
Railroad:
Land, track structure and other roadway
$
63,824
$
62,404
Locomotives, freight cars and other equipment
13,523
13,482
Construction in progress
916
748
78,263
76,634
Accumulated depreciation
(13,175
)
(12,101
)
65,088
64,533
Utilities and energy:
Utility generation, transmission and distribution systems
86,730
81,127
Interstate natural gas pipeline assets
16,667
8,165
Independent power plants and other assets
12,671
8,817
Construction in progress
3,308
3,732
119,376
101,841
Accumulated depreciation
(33,248
)
(28,536
)
86,128
73,305
$
151,216
$
137,838</t>
  </si>
  <si>
    <t>Equipment held for lease (Tables)</t>
  </si>
  <si>
    <t>Property Plant And Equipment [Abstract]</t>
  </si>
  <si>
    <t>Schedule of equipment held for lease</t>
  </si>
  <si>
    <t>Equipment held for lease includes railcars, aircraft, over-the-road trailers, intermodal tank containers, cranes, storage units and furniture. Equipment held for lease is summarized below (in millions).
December 31,
2020
2019
Railcars
$
9,402
$
9,260
Aircraft
8,204
8,093
Other
4,868
4,862
22,474
22,215
Accumulated depreciation
(7,873
)
(7,150
)
$
14,601
$
15,065</t>
  </si>
  <si>
    <t>Summary of fixed and variable operating lease revenues</t>
  </si>
  <si>
    <t>Fixed and variable operating lease revenues for each of the two years ending December 31, 2020 are summarized below (in millions).
2020
2019
Fixed lease revenue
$
4,262
$
4,415
Variable lease revenue
947
1,441
$
5,209
$
5,856</t>
  </si>
  <si>
    <t>Summary of remaining operating lease receipts</t>
  </si>
  <si>
    <t>A summary of future operating lease receipts as of December 31, 2020 follows (in millions).
2021
2022
2023
2024
2025
Thereafter
Total
$
2,618
$
1,962
$
1,429
$
905
$
443
$
387
$
7,744</t>
  </si>
  <si>
    <t>Leases (Tables)</t>
  </si>
  <si>
    <t>Summary of remaining operating lease payments</t>
  </si>
  <si>
    <t>A summary of our remaining operating lease payments as of December 31, 2020 and December 31, 2019 follows (in millions).
Year 1
Year 2
Year 3
Year 4
Year 5
Thereafter
Total lease payments
Amount representing interest
Lease liabilities
December 31:
2020
$
1,342
$
1,111
$
905
$
725
$
544
$
1,691
$
6,318
$
(849
)
$
5,469
2019
1,374
1,183
950
764
620
1,988
6,879
(997
)
5,882</t>
  </si>
  <si>
    <t>Components of operating lease costs</t>
  </si>
  <si>
    <t>Components of operating lease costs for the years ending December 31, 2020 and 2019, by type, are summarized in the following table (in millions).
2020
2019
Operating lease cost
$
1,413
$
1,459
Short-term lease cost
145
178
Variable lease cost
228
276
Sublease income
(10
)
(24
)
Total lease cost
$
1,776
$
1,889</t>
  </si>
  <si>
    <t>Goodwill and other intangible assets (Tables)</t>
  </si>
  <si>
    <t>Reconciliation of the change in goodwill</t>
  </si>
  <si>
    <t>Reconciliations of the changes in the carrying value of goodwill during 2020 and 2019 follows (in millions).
December 31,
2020
2019
Balance at beginning of year
$
81,882
$
81,025
Acquisitions of businesses
1,758
890
Impairment charges
(10,033
)
(90
)
Other, including foreign currency translation
127
57
Balance at end of year*
$
73,734
$
81,882
*
Net of accumulated goodwill impairments of $11.0 billion as of December 31, 2020 and $1.1 billion as of December 31, 2019.</t>
  </si>
  <si>
    <t>Schedule of intangible assets</t>
  </si>
  <si>
    <t>The gross carrying amounts and related accumulated amortization of other intangible assets are summarized as follows (in millions).
December 31, 2020
December 31, 2019
Gross carrying amount
Accumulated amortization
Gross carrying amount
Accumulated amortization
Insurance and other:
Customer relationships
$
27,374
$
5,756
$
27,943
$
5,025
Trademarks and trade names
5,206
779
5,286
759
Patents and technology
4,766
3,313
4,560
3,032
Other
3,339
1,375
3,364
1,286
$
40,685
$
11,223
$
41,153
$
10,102
Railroad, utilities and energy:
Customer relationships
$
678
$
361
$
678
$
324
Trademarks, trade names and other
1,003
98
325
84
$
1,681
$
459
$
1,003
$
408</t>
  </si>
  <si>
    <t>Derivative contracts (Tables)</t>
  </si>
  <si>
    <t>Derivative contracts outstanding</t>
  </si>
  <si>
    <t>Information related to these contracts follows (dollars in millions).
December 31,
2020
2019
Balance sheet liabilities - at fair value
$
1,065
$
968
Notional value
10,991
14,385
Intrinsic value
727
397
Weighted average remaining life (in years)
1.2
1.8</t>
  </si>
  <si>
    <t>Unpaid losses and loss adjustment expenses (Tables)</t>
  </si>
  <si>
    <t>Schedule of liability for unpaid claims and claims adjustment expense</t>
  </si>
  <si>
    <t>A reconciliation of the changes in claim liabilities, excluding liabilities under retroactive reinsurance contracts (see Note 16), for each of the three years ending December 31, 2020 is as follows (in millions).
2020
2019
2018
Balances at beginning of year:
Gross liabilities
$
73,019
$
68,458
$
61,122
Reinsurance recoverable on unpaid losses
(2,855
)
(3,060
)
(3,201
)
Net liabilities
70,164
65,398
57,921
Incurred losses and loss adjustment expenses:
Current accident year events
43,400
43,335
39,876
Prior accident years’ events
(356
)
(752
)
(1,406
)
Total
43,044
42,583
38,470
Paid losses and loss adjustment expenses:
Current accident year events
(17,884
)
(19,482
)
(18,391
)
Prior accident years’ events
(18,862
)
(17,642
)
(15,452
)
Total
(36,746
)
(37,124
)
(33,843
)
Foreign currency translation adjustment
480
(23
)
(331
)
Business acquisition (disposition)
—
(670
)
3,181
Balances at December 31:
Net liabilities
76,942
70,164
65,398
Reinsurance recoverable on unpaid losses
2,912
2,855
3,060
Gross liabilities
$
79,854
$
73,019
$
68,458</t>
  </si>
  <si>
    <t>Schedule of reconciliation of unpaid losses and allocated loss adjustment expenses to balance sheet liability</t>
  </si>
  <si>
    <t>A reconciliation of the disaggregated net unpaid losses and allocated loss adjustment expenses (the latter referred to as “ALAE”) of GEICO, Berkshire Hathaway Primary Group (“BH Primary”) and Berkshire Hathaway Reinsurance Group (“BHRG”) to our consolidated unpaid losses and loss adjustment expenses as of December 31, 2020 follows (in millions).
GEICO Physical Damage
GEICO Auto Liability
BH Primary Medical Professional Liability
BH Primary Workers’ Compensation and Other Casualty
BHRG Property
BHRG Casualty
Total
Unpaid losses and ALAE, net
$
524
$
18,755
$
7,897
$
11,294
$
11,280
$
22,890
$
72,640
Reinsurance recoverable
—
1,109
49
621
181
864
2,824
Unpaid unallocated loss adjustment expenses
2,671
Other unpaid losses and loss adjustment expenses
1,719
Unpaid losses and loss adjustment expenses
$
79,854</t>
  </si>
  <si>
    <t>Schedule of average historical claims duration</t>
  </si>
  <si>
    <t>Required supplemental unaudited average historical claims duration information based on the net losses and ALAE incurred and paid accident year data in the preceding tables follows. The percentages show the average portions of net losses and ALAE paid by each succeeding year, with year 1 representing the current accident year.
Average Annual Percentage Payout of Incurred Losses by Age, Net of Reinsurance
In Year
1
2
3
4
5
6
7
8
9
10
GEICO Physical Damage
97
%
2
%
GEICO Auto Liability
42
%
29
%
13
%
7
%
4
%
BH Primary Medical Professional Liability
2
%
7
%
12
%
14
%
14
%
12
%
9
%
6
%
5
%
2
%
BH Primary Workers’ Compensation and Other Casualty
16
%
21
%
16
%
13
%
8
%
4
%
3
%
2
%
1
%
1
%
BHRG Property
19
%
37
%
17
%
8
%
4
%
4
%
1
%
2
%
1
%
0
%
BHRG Casualty
11
%
16
%
14
%
9
%
5
%
5
%
5
%
2
%
2
%
1
%</t>
  </si>
  <si>
    <t>GEICO [Member] | Insurance Group [Member] | Physical Damage [Member]</t>
  </si>
  <si>
    <t>Schedule of incurred and paid losses and allocated loss adjustment expenses</t>
  </si>
  <si>
    <t>GEICO’s incurred and paid losses and ALAE, net of reinsurance, are summarized by accident year below for physical damage and auto liability claims. IBNR and case development liabilities are as of December 31, 2020. Claim counts are established when accidents that may result in a liability are reported and are based on policy coverage. Each claim event may generate claims under multiple coverages, and thus may result in multiple counts. The “Cumulative Number of Reported Claims” includes the combined number of reported claims for all policy coverages and excludes projected IBNR claims. Dollars are in millions. Physical Damage
Incurred Losses and ALAE through December 31,
Cumulative Number of
Accident Year
2019*
2020
IBNR and Case Development Liabilities
Reported Claims (in thousands)
2019
$
9,020
$
8,920
$
69
8,929
2020
8,603
296
7,794
Incurred losses and ALAE
$
17,523
Cumulative Paid Losses and ALAE through December 31,
Accident Year
2019*
2020
2019
$
8,678
$
8,905
2020
8,118
Paid losses and ALAE
17,023
Net unpaid losses and ALAE for 2019 – 2020 accident years
500
Net unpaid losses and ALAE for accident years before 2019
24
Net unpaid losses and ALAE
$
524</t>
  </si>
  <si>
    <t>GEICO [Member] | Insurance Group [Member] | Auto Liability [Member]</t>
  </si>
  <si>
    <t xml:space="preserve">Auto Liability
Incurred Losses and ALAE through December 31,
Cumulative Number of
Accident Year
2016*
2017*
2018*
2019*
2020
IBNR and Case Development Liabilities
Reported Claims (in thousands)
2016
$
11,800
$
12,184
$
12,149
$
12,178
$
12,198
$
222
2,451
2017
14,095
13,864
13,888
13,824
502
2,639
2018
15,383
15,226
14,985
1,163
2,702
2019
16,901
16,678
2,905
2,749
2020
14,637
4,482
1,945
Incurred losses and ALAE
$
72,322
Cumulative Paid Losses and ALAE through December 31,
Accident Year
2016*
2017*
2018*
2019*
2020
2016
$
5,069
$
8,716
$
10,330
$
11,294
$
11,718
2017
5,806
9,944
11,799
12,729
2018
6,218
10,772
12,658
2019
6,742
11,671
2020
5,395
Paid losses and ALAE
54,171
Net unpaid losses and ALAE for 2016 – 2020 accident years
18,151
Net unpaid losses and ALAE for accident years before 2016
604
Net unpaid losses and ALAE
$
18,755
*
Unaudited required supplemental information </t>
  </si>
  <si>
    <t>Berkshire Hathaway Primary Group [Member] | Insurance Group [Member] | Medical Professional Liability [Member]</t>
  </si>
  <si>
    <t xml:space="preserve">BH Primary Medical Professional Liability We estimate the ultimate expected incurred losses and loss adjustment expenses for medical professional claim liabilities using a variety of commonly accepted actuarial methodologies, such as the paid and incurred development method and Bornhuetter-Ferguson based methods, as well as other techniques that consider insured loss exposures and historical and expected loss trends, among other factors. These methodologies produce loss estimates from which we determine our best estimate. In addition, we study developments in older accident years and adjust initial loss estimates to reflect recent development based upon claim age, coverage and litigation experience.
Incurred Losses and ALAE through December 31,
Cumulative Number of
Accident Year
2011*
2012*
2013*
2014*
2015*
2016*
2017*
2018*
2019*
2020
IBNR and Case Development Liabilities
Reported Claims (in thousands)
2011
$
1,346
$
1,334
$
1,321
$
1,262
$
1,173
$
1,115
$
1,050
$
1,004
$
968
$
972
$
39
11
2012
1,336
1,306
1,277
1,223
1,168
1,078
1,035
998
988
53
11
2013
1,328
1,296
1,261
1,195
1,127
1,086
1,019
985
65
11
2014
1,370
1,375
1,305
1,246
1,218
1,127
1,061
129
11
2015
1,374
1,342
1,269
1,290
1,218
1,157
202
12
2016
1,392
1,416
1,414
1,394
1,341
286
14
2017
1,466
1,499
1,495
1,474
494
20
2018
1,602
1,650
1,659
780
22
2019
1,670
1,691
1,204
17
2020
1,704
1,529
13
Incurred losses and ALAE
$
13,032
Cumulative Paid Losses and ALAE through December 31,
Accident Year
2011*
2012*
2013*
2014*
2015*
2016*
2017*
2018*
2019*
2020
2011
$
16
$
82
$
200
$
356
$
517
$
632
$
711
$
767
$
822
$
842
2012
15
93
218
377
522
642
725
789
830
2013
15
90
219
368
518
635
743
793
2014
21
106
238
396
540
671
752
2015
23
108
218
382
543
663
2016
22
115
274
461
620
2017
27
128
300
457
2018
35
166
367
2019
39
160
2020
34
Paid losses and ALAE
5,518
Net unpaid losses and ALAE for 2011– 2020 accident years
7,514
Net unpaid losses and ALAE for accident years before 2011
383
Net unpaid losses and ALAE
$
7,897
*
Unaudited required supplemental information </t>
  </si>
  <si>
    <t>Berkshire Hathaway Primary Group [Member] | Insurance Group [Member] | Workers' Compensation and Other Casualty [Member]</t>
  </si>
  <si>
    <t xml:space="preserve">BH Primary Workers’ Compensation and Other Casualty We periodically evaluate ultimate loss and loss adjustment expense estimates for the workers’ compensation and other casualty claims using a combination of commonly accepted actuarial methodologies such as the Bornhuetter-Ferguson and chain-ladder approaches using paid and incurred loss data. Paid and incurred loss data is segregated and analyzed by state due to the different state regulatory frameworks that may impact certain factors, including the duration and amount of loss payments. We also separately study the various components of liabilities, such as employee lost wages, medical expenses and the costs of claims investigations and administration. We establish case liabilities for reported claims based upon the facts and circumstances of the claim. The excess of the ultimate projected losses, including the expected development of case estimates, and the case-basis liabilities is included in IBNR liabilities.
Incurred Losses and ALAE through December 31,
Cumulative Number of
Accident Year
2011*
2012*
2013*
2014*
2015*
2016*
2017*
2018*
2019*
2020
IBNR and Case Development Liabilities
Reported Claims (in thousands)
2011
$
738
$
675
$
675
$
624
$
621
$
618
$
607
$
596
$
591
$
576
$
39
46
2012
873
850
837
791
780
762
750
736
718
53
53
2013
1,258
1,228
1,178
1,127
1,096
1,072
1,050
1,028
120
67
2014
1,743
1,638
1,614
1,548
1,482
1,497
1,477
190
90
2015
2,169
2,127
2,042
2,014
2,025
1,997
267
111
2016
2,511
2,422
2,359
2,325
2,365
470
115
2017
3,044
2,907
2,842
2,843
691
138
2018
3,544
3,412
3,480
1,152
160
2019
4,074
4,102
1,788
170
2020
4,421
2,987
120
Incurred losses and ALAE
$
23,007
Cumulative Paid Losses and ALAE through December 31,
Accident Year
2011*
2012*
2013*
2014*
2015*
2016*
2017*
2018*
2019*
2020
2011
$
109
$
220
$
333
$
403
$
453
$
481
$
496
$
505
$
512
$
519
2012
116
299
414
501
560
592
611
626
634
2013
177
422
609
725
793
835
858
874
2014
239
557
800
1,007
1,111
1,176
1,214
2015
289
700
1,017
1,289
1,488
1,570
2016
329
775
1,148
1,461
1,661
2017
441
1,003
1,434
1,771
2018
538
1,198
1,683
2019
682
1,478
2020
695
Paid losses and ALAE
12,099
Net unpaid losses and ALAE for 2011 – 2020 accident years
10,908
Net unpaid losses and ALAE for accident years before 2011
386
Net unpaid losses and ALAE
$
11,294
*
Unaudited required supplemental information </t>
  </si>
  <si>
    <t>Berkshire Hathaway Reinsurance Group [Member] | Insurance Group [Member] | Property [Member]</t>
  </si>
  <si>
    <t xml:space="preserve">BHRG’s disaggregated incurred and paid losses and ALAE are summarized by accident year, net of reinsurance. IBNR and case development liabilities are as of December 31, 2020. Dollars are in millions.
BHRG Property
Incurred Losses and ALAE through December 31,
Accident Year
2011*
2012*
2013*
2014*
2015*
2016*
2017*
2018*
2019*
2020
IBNR and Case Development Liabilities
2011
$
4,111
$
4,095
$
3,804
$
3,711
$
3,707
$
3,672
$
3,654
$
3,638
$
3,627
$
3,616
$
30
2012
3,153
2,846
2,644
2,403
2,351
2,348
2,329
2,315
2,305
35
2013
3,255
3,093
2,745
2,653
2,631
2,570
2,518
2,504
45
2014
2,648
2,436
2,322
2,178
2,123
2,050
2,021
48
2015
3,287
3,135
2,577
2,979
2,976
3,000
143
2016
3,293
3,923
3,646
3,614
3,616
218
2017
5,291
4,986
4,837
4,727
187
2018
4,426
4,524
4,397
678
2019
4,146
4,299
952
2020
5,858
3,129
Incurred losses and ALAE
$
36,343
Cumulative Paid Losses and ALAE through December 31,
Accident Year
2011*
2012*
2013*
2014*
2015*
2016*
2017*
2018*
2019*
2020
2011
$
609
$
2,259
$
2,917
$
3,188
$
3,304
$
3,387
$
3,429
$
3,474
$
3,493
$
3,507
2012
262
1,232
1,813
1,950
2,040
2,117
2,135
2,181
2,199
2013
526
1,459
1,906
2,105
2,226
2,307
2,347
2,376
2014
467
1,249
1,574
1,713
1,779
1,829
1,858
2015
581
1,614
1,969
2,166
2,271
2,453
2016
709
1,811
2,208
2,670
2,923
2017
1,028
2,734
3,660
3,972
2018
915
2,341
2,868
2019
751
2,282
2020
960
Paid losses and ALAE
25,398
Net unpaid losses and ALAE for 2011 – 2020 accident years
10,945
Net unpaid losses and ALAE for accident years before 2011
335
Net unpaid losses and ALAE
$
11,280
*
Unaudited required supplemental information </t>
  </si>
  <si>
    <t>Berkshire Hathaway Reinsurance Group [Member] | Insurance Group [Member] | Casualty [Member]</t>
  </si>
  <si>
    <t xml:space="preserve">BHRG Casualty
Incurred Losses and ALAE through December 31,
Accident Year
2011*
2012*
2013*
2014*
2015*
2016*
2017*
2018*
2019*
2020
IBNR and Case Development Liabilities
2011
$
2,635
$
2,726
$
2,595
$
2,536
$
2,447
$
2,354
$
2,346
$
2,307
$
2,272
$
2,255
$
279
2012
2,820
3,002
2,837
2,899
2,827
2,712
2,645
2,588
2,581
317
2013
2,160
2,298
2,328
2,170
2,114
2,060
1,964
1,892
387
2014
1,900
2,099
2,068
2,030
1,944
1,980
1,970
537
2015
1,902
2,109
2,137
2,035
1,908
1,870
455
2016
1,928
2,138
2,047
2,003
1,922
555
2017
2,216
2,711
2,588
2,494
762
2018
2,948
3,585
3,509
1,183
2019
3,455
3,931
1,924
2020
3,883
2,754
Incurred losses and ALAE
$
26,307
Cumulative Paid Losses and ALAE through December 31,
Accident Year
2011*
2012*
2013*
2014*
2015*
2016*
2017*
2018*
2019*
2020
2011
$
294
$
824
$
1,169
$
1,412
$
1,501
$
1,595
$
1,673
$
1,713
$
1,748
$
1,776
2012
312
757
1,150
1,381
1,539
1,664
1,764
1,825
1,883
2013
294
530
818
947
1,052
1,155
1,215
1,273
2014
153
488
655
765
889
974
1,119
2015
199
500
725
846
938
1,029
2016
255
563
742
874
972
2017
233
574
830
1,282
2018
267
875
1,649
2019
356
906
2020
406
Paid losses and ALAE
12,295
Net unpaid losses and ALAE for 2011 – 2020 accident years
14,012
Net unpaid losses and ALAE for accident years before 2011
8,878
Net unpaid losses and ALAE
$
22,890
*
Unaudited required supplemental information </t>
  </si>
  <si>
    <t>Retroactive reinsurance contracts (Tables)</t>
  </si>
  <si>
    <t>Reconciliation of changes in retroactive reinsurance claim liabilities and deferred charge assets</t>
  </si>
  <si>
    <t>Reconciliations of the changes in estimated liabilities for retroactive reinsurance unpaid losses and loss adjustment expenses (“claim liabilities”) and related deferred charge reinsurance assumed assets for each of the three years ended December 31, 2020 follow (in millions).
2020
2019
2018
Unpaid losses and loss adjustment expenses
Deferred charges reinsurance assumed
Unpaid losses and loss adjustment expenses
Deferred charges reinsurance assumed
Unpaid losses and loss adjustment expenses
Deferred charges reinsurance assumed
Balances at beginning of year
$
42,441
$
(13,747
)
$
41,834
$
(14,104
)
$
42,937
$
(15,278
)
Incurred losses and loss adjustment expenses:
Current year contracts
—
—
1,138
(453
)
603
(86
)
Prior years’ contracts
(399
)
1,306
378
810
(341
)
1,260
Total
(399
)
1,306
1,516
357
262
1,174
Paid losses and loss adjustment expenses
(1,076
)
—
(909
)
—
(1,365
)
—
Balances at December 31
$
40,966
$
(12,441
)
$
42,441
$
(13,747
)
$
41,834
$
(14,104
)
Incurred losses and loss adjustment expenses, net of deferred charges
$
907
$
1,873
$
1,436</t>
  </si>
  <si>
    <t>Notes payable and other borrowings (Tables)</t>
  </si>
  <si>
    <t>Schedule of short and long term outstanding debt disclosure</t>
  </si>
  <si>
    <t>Notes payable and other borrowings are summarized below (in millions). The weighted average interest rates and maturity date ranges shown in the following tables are based on borrowings as of December 31, 2020.
Weighted Average
December 31,
Interest Rate
2020
2019
Insurance and other:
Berkshire Hathaway Inc. (“Berkshire”):
U.S. Dollar denominated due 2021-2047
3.2
%
$
8,308
$
8,324
Euro denominated due 2021-2035
1.0
%
8,326
7,641
Japanese Yen denominated due 2023-2060
0.7
%
6,031
3,938
Berkshire Hathaway Finance Corporation (“BHFC”):
U.S. Dollar denominated due 2021-2050
3.7
%
10,766
8,679
Great Britain Pound denominated due 2039-2059
2.5
%
2,347
2,274
Other subsidiary borrowings due 2021-2045
4.2
%
4,682
5,262
Short-term subsidiary borrowings
2.5
%
1,062
1,472
$
41,522
$
37,590</t>
  </si>
  <si>
    <t>Debt principal payments disclosure</t>
  </si>
  <si>
    <t>Debt principal repayments expected during each of the next five years are as follows (in millions). Amounts in 2021 include short-term borrowings.
2021
2022
2023
2024
2025
Insurance and other
$
4,354
$
1,593
$
6,021
$
2,343
$
2,817
Railroad, utilities and energy
5,044
3,405
4,792
3,965
3,777
$
9,398
$
4,998
$
10,813
$
6,308
$
6,594</t>
  </si>
  <si>
    <t>Weighted Average
December 31,
Interest Rate
2020
2019
Railroad, utilities and energy:
Berkshire Hathaway Energy Company (“BHE”) and subsidiaries:
BHE senior unsecured debt due 2021-2051
4.2
%
$
13,447
$
8,581
Subsidiary and other debt due 2021-2064
4.1
%
36,420
30,772
Short-term borrowings
1.8
%
2,286
3,214
Burlington Northern Santa Fe ("BNSF") and subsidiaries due 2021-2097
4.6
%
23,220
23,211
$
75,373
$
65,778</t>
  </si>
  <si>
    <t>Income taxes (Tables)</t>
  </si>
  <si>
    <t>Schedule of income tax liability</t>
  </si>
  <si>
    <t>The liabilities for income taxes reflected in our Consolidated Balance Sheets are as follows (in millions).
December 31,
2020
2019
Currently payable (receivable)
$
(276
)
$
24
Deferred
73,261
65,823
Other
1,113
952
$
74,098
$
66,799</t>
  </si>
  <si>
    <t>Schedule of deferred tax assets and liabilities</t>
  </si>
  <si>
    <t>The tax effects of temporary differences that give rise to significant portions of deferred tax assets and deferred tax liabilities are shown below (in millions).
December 31,
2020
2019
Deferred tax liabilities:
Investments – unrealized appreciation and cost basis differences
$
40,181
$
32,134
Deferred charges reinsurance assumed
2,613
2,890
Property, plant and equipment and equipment held for lease
30,203
29,388
Goodwill and other intangible assets
6,753
7,293
Other
3,736
3,144
83,486
74,849
Deferred tax assets:
Unpaid losses and loss adjustment expenses
(1,135
)
(1,086
)
Unearned premiums
(900
)
(853
)
Accrued liabilities
(2,193
)
(1,981
)
Regulatory liabilities
(1,421
)
(1,610
)
Other
(4,576
)
(3,496
)
(10,225
)
(9,026
)
Net deferred tax liability
$
73,261
$
65,823</t>
  </si>
  <si>
    <t>Schedule of tax provision by jurisdiction category and classification</t>
  </si>
  <si>
    <t>Income tax expense reflected in our Consolidated Statements of Earnings for each of the three years ending December 31, 2020 is as follows (in millions).
2020
2019
2018
Federal
$
10,596
$
19,069
$
(1,613
)
State
1,086
625
175
Foreign
758
1,210
1,117
$
12,440
$
20,904
$
(321
)
Current
$
5,052
$
5,818
$
5,176
Deferred
7,388
15,086
(5,497
)
$
12,440
$
20,904
$
(321
)</t>
  </si>
  <si>
    <t>Schedule of income tax reconciled to federal statutory amount</t>
  </si>
  <si>
    <t>Income tax expense is reconciled to hypothetical amounts computed at the U.S. federal statutory rate for each of the three years ending December 31, 2020 in the table below (in millions).
2020
2019
2018
Earnings before income taxes
$
55,693
$
102,696
$
4,001
Hypothetical income tax expense computed at the U.S. federal statutory rate
$
11,696
$
21,566
$
840
Dividends received deduction and tax-exempt interest
(448
)
(433
)
(393
)
State income taxes, less U.S. federal income tax benefit
858
494
138
Foreign tax rate differences
13
(6
)
271
U.S. income tax credits
(1,519
)
(942
)
(711
)
Net benefit from the enactment of the TCJA
—
—
(302
)
Goodwill impairments
1,977
20
21
Other differences, net
(137
)
205
(185
)
$
12,440
$
20,904
$
(321
)
Effective income tax rate
22.3
%
20.4
%
(8.0
)%</t>
  </si>
  <si>
    <t>Fair value measurements (Tables)</t>
  </si>
  <si>
    <t>Financial assets and liabilities measured at fair value on a recurring basis</t>
  </si>
  <si>
    <t>Our financial assets and liabilities are summarized below as of December 31, 2020 and December 31, 2019, with fair values shown according to the fair value hierarchy (in millions). The carrying values of cash and cash equivalents, U.S. Treasury Bills, receivables and accounts payable, accruals and other liabilities are considered to be reasonable estimates of their fair values.
Carrying Value
Fair Value
Quoted Prices (Level 1)
Significant Other Observable Inputs (Level 2)
Significant Unobservable Inputs (Level 3)
December 31, 2020
Investments in fixed maturity securities:
U.S. Treasury, U.S. government corporations and agencies
$
3,403
$
3,403
$
3,358
$
45
$
—
Foreign governments
11,338
11,338
9,259
2,079
—
Corporate bonds
5,191
5,191
—
5,191
—
Other
478
478
—
478
—
Investments in equity securities
281,170
281,170
271,848
38
9,284
Investment in Kraft Heinz common stock
13,336
11,280
11,280
—
—
Loans and finance receivables
19,201
20,554
—
2,692
17,862
Derivative contract assets (1)
270
270
1
72
197
Derivative contract liabilities:
Railroad, utilities and energy (1)
121
121
6
96
19
Equity index put options
1,065
1,065
—
—
1,065
Notes payable and other borrowings:
Insurance and other
41,522
46,676
—
46,665
11
Railroad, utilities and energy
75,373
92,593
—
92,593
—
December 31, 2019
Investments in fixed maturity securities:
U.S. Treasury, U.S. government corporations and agencies
$
3,090
$
3,090
$
3,046
$
44
$
—
Foreign governments
8,638
8,638
5,437
3,201
—
Corporate bonds
6,352
6,352
—
6,350
2
Other
605
605
—
605
—
Investments in equity securities
248,027
248,027
237,271
46
10,710
Investment in Kraft Heinz common stock
13,757
10,456
10,456
—
—
Loans and finance receivables
17,527
17,861
—
1,809
16,052
Derivative contract assets (1)
145
145
—
23
122
Derivative contract liabilities:
Railroad, utilities and energy (1)
76
76
6
59
11
Equity index put options
968
968
—
—
968
Notes payable and other borrowings:
Insurance and other
37,590
40,589
—
40,569
20
Railroad, utilities and energy
65,778
76,237
—
76,237
—
(1)</t>
  </si>
  <si>
    <t>Reconciliations of significant assets and liabilities measured and carried at fair value on a recurring basis with the use of significant unobservable inputs (Level 3)</t>
  </si>
  <si>
    <t>Reconciliations of assets and liabilities measured and carried at fair value on a recurring basis with the use of significant unobservable inputs (Level 3) for each of the three years ending December 31, 2020 follow (in millions).
Investments in equity and fixed maturity securities
Net derivative contract liabilities
Balance December 31, 2017
$
6
$
(2,069
)
Gains (losses) included in:
Earnings
—
(118
)
Other comprehensive income
—
2
Regulatory assets and liabilities
—
3
Acquisitions
2
3
Dispositions and settlements
(1
)
(164
)
Balance December 31, 2018
7
(2,343
)
Gains (losses) included in:
Earnings
404
1,972
Other comprehensive income
—
(1
)
Regulatory assets and liabilities
—
(26
)
Acquisitions
10,000
6
Dispositions and settlements
(4
)
(465
)
Balance December 31, 2019
10,407
(857
)
Gains (losses) included in:
Earnings
(1,426
)
603
Other comprehensive income
—
—
Regulatory assets and liabilities
—
(17
)
Acquisitions
—
5
Dispositions and settlements
(2
)
(621
)
Balance December 31, 2020
$
8,979
$
(887
)</t>
  </si>
  <si>
    <t>Fair value assets and liabilities measured on recurring basis, unobservable inputs, additional information</t>
  </si>
  <si>
    <t>Quantitative information as of December 31, 2020, with respect to assets and liabilities measured and carried at fair value on a recurring basis with the use of significant unobservable inputs (Level 3) follows (in millions).
Fair Value
Principal Valuation Techniques
Unobservable Inputs
Weighted Average
Investments in equity securities:
Preferred stock
$
8,891
Discounted cash flow
Expected duration
9 years
Discount for transferability restrictions and subordination
375 bps
Common stock warrants
86
Warrant pricing model
Expected duration
9 years
Volatility
32%
Derivative contract liabilities
1,065
Option pricing model
Volatility
19%</t>
  </si>
  <si>
    <t>Accumulated other comprehensive income (Tables)</t>
  </si>
  <si>
    <t>Schedule of accumulated other comprehensive income</t>
  </si>
  <si>
    <t>A summary of the net changes in after-tax accumulated other comprehensive income attributable to Berkshire Hathaway shareholders for each of the three years ending December 31, 2020 follows (in millions).
Unrealized appreciation of investments, net
Foreign currency translation
Defined benefit pension plans
Other
Accumulated other comprehensive income
Balance December 31, 2017
$
62,093
$
(3,114
)
$
(420
)
$
12
$
58,571
Reclassifications to retained earnings upon adoption of new accounting standards
(61,340
)
(65
)
36
(6
)
(61,375
)
Other comprehensive income, net
(383
)
(1,424
)
(432
)
28
(2,211
)
Balance December 31, 2018
370
(4,603
)
(816
)
34
(5,015
)
Other comprehensive income, net
111
257
(553
)
(43
)
(228
)
Balance December 31, 2019
481
(4,346
)
(1,369
)
(9
)
(5,243
)
Other comprehensive income, net
55
1,264
(276
)
(43
)
1,000
Balance December 31, 2020
$
536
$
(3,082
)
$
(1,645
)
$
(52
)
$
(4,243
)</t>
  </si>
  <si>
    <t>Common stock (Tables)</t>
  </si>
  <si>
    <t>Changes in issued, treasury and outstanding Berkshire common stock</t>
  </si>
  <si>
    <t>Changes in Berkshire’s issued, treasury and outstanding common stock during the three years ending December 31, 2020 are shown in the table below. In addition to our common stock, 1,000,000 shares of preferred stock are authorized, but none are issued.
Class A, $5 Par Value (1,650,000 shares authorized)
Class B, $0.0033 Par Value (3,225,000,000 shares authorized)
Issued
Treasury
Outstanding
Issued
Treasury
Outstanding
Balance December 31, 2017
762,755
(11,680
)
751,075
1,342,066,749
(1,409,762
)
1,340,656,987
Conversions of Class A common stock to Class B common stock and exercises of replacement stock options
(20,542
)
—
(20,542
)
31,492,234
—
31,492,234
Treasury stock acquired
—
(1,217
)
(1,217
)
—
(4,729,147
)
(4,729,147
)
Balance December 31, 2018
742,213
(12,897
)
729,316
1,373,558,983
(6,138,909
)
1,367,420,074
Conversions of Class A common stock to Class B common stock and exercises of replacement stock options
(22,906
)
—
(22,906
)
34,624,869
—
34,624,869
Treasury stock acquired
—
(4,440
)
(4,440
)
—
(17,563,410
)
(17,563,410
)
Balance December 31, 2019
719,307
(17,337
)
701,970
1,408,183,852
(23,702,319
)
1,384,481,533
Conversions of Class A common stock to Class B common stock and exercises of replacement stock options
(40,784
)
—
(40,784
)
61,176,000
—
61,176,000
Treasury stock acquired
—
(17,255
)
(17,255
)
—
(95,614,062
)
(95,614,062
)
Balance December 31, 2020
678,523
(34,592
)
643,931
1,469,359,852
(119,316,381
)
1,350,043,471</t>
  </si>
  <si>
    <t>Revenues from contracts with customers (Tables)</t>
  </si>
  <si>
    <t>Revenue from contracts with customers disaggregated by reportable segment and source of revenue</t>
  </si>
  <si>
    <t>The following tables summarize customer contract revenues disaggregated by reportable segment and the source of the revenue for each of the three years ended December 31, 2020 (in millions). Other revenues included in consolidated revenues were primarily insurance premiums earned, interest, dividend and other investment income and leasing revenues, which are not considered to be revenues from contracts with customers under GAAP.
2020
Manufacturing
McLane Company
Service and retailing
BNSF
Berkshire Hathaway Energy
Insurance, Corporate and other
Total
Manufactured products:
Industrial and commercial products
$
20,772
$
—
$
192
$
—
$
—
$
—
$
20,964
Building products
15,943
—
—
—
—
—
15,943
Consumer products
14,757
—
—
—
—
—
14,757
Grocery and convenience store distribution
—
30,795
—
—
—
—
30,795
Food and beverage distribution
—
15,368
—
—
—
—
15,368
Auto sales
—
—
8,258
—
—
—
8,258
Other retail and wholesale distribution
2,452
—
12,470
—
—
—
14,922
Service
1,456
584
3,332
20,693
4,595
—
30,660
Electricity and natural gas
—
—
—
—
15,066
—
15,066
Total
55,380
46,747
24,252
20,693
19,661
—
166,733
Other revenues
3,598
93
3,859
57
1,353
69,817
78,777
$
58,978
$
46,840
$
28,111
$
20,750
$
21,014
$
69,817
$
245,510
2019
Manufactured products:
Industrial and commercial products
$
25,311
$
—
$
184
$
—
$
—
$
—
$
25,495
Building products
15,620
—
—
—
—
—
15,620
Consumer products
14,120
—
—
—
—
—
14,120
Grocery and convenience store distribution
—
33,057
—
—
—
—
33,057
Food and beverage distribution
—
16,767
—
—
—
—
16,767
Auto sales
—
—
8,481
—
—
—
8,481
Other retail and wholesale distribution
2,299
—
12,213
—
—
—
14,512
Service
1,642
539
4,062
23,302
4,096
—
33,641
Electricity and natural gas
—
—
—
—
14,819
—
14,819
Total
58,992
50,363
24,940
23,302
18,915
—
176,512
Other revenues
3,632
95
4,459
55
1,181
68,682
78,104
$
62,624
$
50,458
$
29,399
$
23,357
$
20,096
$
68,682
$
254,616
2018
Manufactured products:
Industrial and commercial products
$
25,707
$
—
$
204
$
—
$
—
$
—
$
25,911
Building products
14,323
—
—
—
—
—
14,323
Consumer products
14,790
—
—
—
—
—
14,790
Grocery and convenience store distribution
—
33,518
—
—
—
—
33,518
Food and beverage distribution
—
16,309
—
—
—
—
16,309
Auto sales
—
—
8,181
—
—
—
8,181
Other retail and wholesale distribution
2,091
—
12,067
—
—
—
14,158
Service
1,519
84
4,100
23,652
3,949
—
33,304
Electricity and natural gas
—
—
—
—
14,951
—
14,951
Total
58,430
49,911
24,552
23,652
18,900
—
175,445
Other revenues
3,340
76
4,297
51
1,070
63,558
72,392
$
61,770
$
49,987
$
28,849
$
23,703
$
19,970
$
63,558
$
247,837</t>
  </si>
  <si>
    <t>Transaction price allocated to significant unsatisfied remaining performance obligations and timing of when performance obligations expected to be satisfied</t>
  </si>
  <si>
    <t>A summary of the transaction price allocated to the significant unsatisfied remaining performance obligations relating to contracts with expected durations in excess of one year as of December 31, 2020 and the timing of when the performance obligations are expected to be satisfied follows (in millions).
Less than 12 months
Greater than 12 months
Total
Electricity and natural gas
$
3,210
$
22,088
$
25,298
Other sales and service contracts
1,228
2,382
3,610</t>
  </si>
  <si>
    <t>Pension plans (Tables)</t>
  </si>
  <si>
    <t>Schedule of net periodic pension expense</t>
  </si>
  <si>
    <t>The components of our net periodic pension expense for each of the three years ending December 31, 2020 follow (in millions).
2020
2019
2018
Service cost
$
235
$
224
$
271
Interest cost
510
618
593
Expected return on plan assets
(955
)
(936
)
(988
)
Amortization of actuarial losses and other
171
26
188
Net periodic pension expense
$
(39
)
$
(68
)
$
64</t>
  </si>
  <si>
    <t>Schedule of changes in projected benefit obligations, changes in plan assets and net funded status</t>
  </si>
  <si>
    <t>The funded status at year end 2020 and 2019 and reconciliations of the changes in PBOs and plan assets related to BHE’s pension plans and all other pension plans for each of the two years ending December 31, 2020 follow (in millions).
2020
2019
BHE
Other
Total
BHE
Other
Total
Benefit obligations
PBO beginning of year
$
4,898
$
13,808
$
18,706
$
4,551
$
12,371
$
16,922
Service cost
33
202
235
32
192
224
Interest cost
133
377
510
161
457
618
Benefits paid
(285
)
(709
)
(994
)
(257
)
(776
)
(1,033
)
Settlements
(63
)
(12
)
(75
)
(121
)
(46
)
(167
)
Actuarial (gains) or losses and other
566
1,481
2,047
532
1,610
2,142
PBO end of year
$
5,282
$
15,147
$
20,429
$
4,898
$
13,808
$
18,706
Plan assets
Plan assets beginning of year
$
4,808
$
11,688
$
16,496
$
4,385
$
10,574
$
14,959
Employer contributions
69
127
196
68
131
199
Benefits paid
(285
)
(709
)
(994
)
(257
)
(776
)
(1,033
)
Actual return on plan assets
554
1,820
2,374
650
1,764
2,414
Settlements
(63
)
(12
)
(75
)
(121
)
(46
)
(167
)
Other
75
(134
)
(59
)
83
41
124
Plan assets end of year
$
5,158
$
12,780
$
17,938
$
4,808
$
11,688
$
16,496
Funded status – net liability
$
124
$
2,367
$
2,491
$
90
$
2,120
$
2,210</t>
  </si>
  <si>
    <t>Schedule of information for plans with PBOs in excess of plan assets</t>
  </si>
  <si>
    <t>Information for plans with PBOs and ABOs in excess of plan assets as of December 31, 2020 and 2019 follows (in millions)
2020
2019
PBOs
$
12,775
$
12,625
Plan assets
9,018
9,627
ABOs
10,875
10,617
Plan assets
7,820
8,367</t>
  </si>
  <si>
    <t>Schedule of information for plans with ABOs in excess of plan assets</t>
  </si>
  <si>
    <t>Schedule of weighted average assumptions</t>
  </si>
  <si>
    <t>Weighted average assumptions used in determining PBOs and net periodic pension expense follow.
2020
2019
2018
Discount rate applicable to pension benefit obligations
2.3
%
3.1
%
3.9
%
Expected long-term rate of return on plan assets
6.2
6.4
6.4
Rate of compensation increase
2.6
2.5
2.6
Discount rate applicable to net periodic pension expense
3.1
4.0
3.4</t>
  </si>
  <si>
    <t>Schedule of fair value measurements by major categories of plan assets</t>
  </si>
  <si>
    <t>Fair value measurements of plan assets as of December 31, 2020 and 2019 follow (in millions).
Fair Value
Investment funds and partnerships
Total
Level 1
Level 2
Level 3
at net asset value
December 31, 2020
Cash and cash equivalents
$
383
$
243
$
140
$
—
$
—
Equity securities
11,383
10,123
851
409
—
Fixed maturity securities
3,173
2,214
926
33
—
Investment funds and other
2,999
198
398
56
2,347
$
17,938
$
12,778
$
2,315
$
498
$
2,347
December 31, 2019
Cash and cash equivalents
$
412
$
309
$
103
$
—
$
—
Equity securities
11,105
9,860
836
409
—
Fixed maturity securities
2,328
1,593
704
31
—
Investment funds and other
2,651
143
358
40
2,110
$
16,496
$
11,905
$
2,001
$
480
$
2,110</t>
  </si>
  <si>
    <t>Schedule of pension plan amounts recognized In accumulated other comprehensive income</t>
  </si>
  <si>
    <t>A reconciliation of the pre-tax accumulated other comprehensive income (loss) related to defined benefit pension plans for each of the two years ending December 31, 2020 follows (in millions).
2020
2019
Balance beginning of year
$
(1,896
)
$
(1,184
)
Amount included in net periodic pension expense
141
94
Actuarial gains (losses) and other
(496
)
(806
)
Balance end of year
$
(2,251
)
$
(1,896
)</t>
  </si>
  <si>
    <t>Supplemental cash flow information (Tables)</t>
  </si>
  <si>
    <t>Schedule of supplemental cash flow information</t>
  </si>
  <si>
    <t>A summary of supplemental cash flow information for each of the three years ending December 31, 2020 is presented in the following table (in millions).
2020
2019
2018
Cash paid during the period for:
Income taxes
$
5,001
$
5,415
$
4,354
Interest:
Insurance and other
1,001
1,011
1,111
Railroad, utilities and energy
3,006
2,879
2,867
Non-cash investing and financing activities:
Liabilities assumed in connection with business acquisitions
6,981
766
3,735
Operating lease liabilities arising from obtaining right-of-use assets
729
782
—</t>
  </si>
  <si>
    <t>Business segment data (Tables)</t>
  </si>
  <si>
    <t>Schedule of revenues, earnings before income taxes, interest expense, income tax expense, capital expenditures, depreciation, goodwill and identifiable assets by segment</t>
  </si>
  <si>
    <t>A disaggregation of our consolidated data for each of the three most recent years is presented as follows (in millions).
Revenues
Earnings before income taxes
2020
2019
2018
2020
2019
2018
Operating Businesses
Insurance:
Underwriting:
GEICO
$
35,093
$
35,572
$
33,363
$
3,428
$
1,506
$
2,449
Berkshire Hathaway Primary Group
9,615
9,165
8,111
110
383
670
Berkshire Hathaway Reinsurance Group
18,693
16,341
15,944
(2,700
)
(1,472
)
(1,109
)
Insurance underwriting
63,401
61,078
57,418
838
417
2,010
Investment income
5,960
6,615
5,518
5,949
6,600
5,503
Total insurance
69,361
67,693
62,936
6,787
7,017
7,513
BNSF
20,869
23,515
23,855
6,792
7,250
6,863
Berkshire Hathaway Energy
21,031
20,114
19,987
2,479
2,618
2,472
Manufacturing
59,079
62,730
61,883
8,010
9,522
9,366
McLane Company
46,840
50,458
49,987
251
288
246
Service and retailing
28,178
29,487
28,939
2,628
2,555
2,696
245,358
253,997
247,587
26,947
29,250
29,156
Reconciliation to consolidated amount
Investment and derivative gains/losses
—
—
—
40,746
72,607
(22,455
)
Interest expense, not allocated to segments
—
—
—
(483
)
(416
)
(458
)
Equity method investments
—
—
—
726
1,176
(2,167
)
Goodwill and intangible asset impairments
—
—
—
(10,671
)
(96
)
(382
)
Corporate, eliminations and other
152
619
250
(1,572
)
175
307
$
245,510
$
254,616
$
247,837
$
55,693
$
102,696
$
4,001
Interest expense
Income tax expense
2020
2019
2018
2020
2019
2018
Operating Businesses
Insurance
$
—
$
—
$
—
$
1,089
$
1,166
$
1,374
BNSF
1,037
1,070
1,041
1,631
1,769
1,644
Berkshire Hathaway Energy
1,941
1,835
1,777
(1,010
)
(526
)
(452
)
Manufacturing
737
752
690
1,795
2,253
2,188
McLane Company
—
—
15
71
71
59
Service and retailing
61
86
91
669
603
634
3,776
3,743
3,614
4,245
5,336
5,447
Reconciliation to consolidated amount
Investment and derivative gains/losses
—
—
—
8,855
15,159
(4,673
)
Interest expense, not allocated to segments
483
416
458
(102
)
(88
)
(96
)
Equity method investments
—
—
—
57
148
(753
)
Corporate, eliminations and other
(176
)
(198
)
(219
)
(615
)
349
(246
)
$
4,083
$
3,961
$
3,853
$
12,440
$
20,904
$
(321
) Notes to Consolidated Financial Statements (Continued)
(27)
Business segment data (Continued)
Capital expenditures
Depreciation of tangible assets
2020
2019
2018
2020
2019
2018
Operating Businesses
Insurance
$
50
$
108
$
130
$
74
$
82
$
79
BNSF
3,063
3,608
3,187
2,423
2,350
2,268
Berkshire Hathaway Energy
6,765
7,364
6,241
3,376
2,947
2,830
Manufacturing
2,133
2,981
3,116
2,026
1,951
1,890
McLane Company
98
158
276
204
225
204
Service and retailing
903
1,760
1,587
1,216
1,192
1,115
$
13,012
$
15,979
$
14,537
$
9,319
$
8,747
$
8,386
Goodwill at year-end
Identifiable assets at year-end
2020
2019
2018
2020
2019
2018
Operating Businesses
Insurance
$
15,224
$
15,289
$
15,289
$
399,169
$
364,550
$
289,746
BNSF
14,851
14,851
14,851
73,809
73,699
70,242
Berkshire Hathaway Energy
11,763
9,979
9,851
109,286
88,651
80,543
Manufacturing
25,512
34,800
34,019
104,318
104,437
99,912
McLane Company
232
734
734
6,771
6,872
6,243
Service and retailing
6,152
6,229
6,281
26,173
26,494
24,724
$
73,734
$
81,882
$
81,025
719,526
664,703
571,410
Reconciliation to consolidated amount
Corporate and other
80,469
71,144
55,359
Goodwill
73,734
81,882
81,025
$
873,729
$
817,729
$
707,794</t>
  </si>
  <si>
    <t>Schedule of premiums written and earned</t>
  </si>
  <si>
    <t>Property/casualty and life/health insurance premiums written and earned are summarized below (in millions).
Property/Casualty
Life/Health
2020
2019
2018
2020
2019
2018
Premiums Written:
Direct
$
47,838
$
47,578
$
44,513
$
510
$
839
$
1,111
Assumed
11,533
10,214
8,970
5,960
5,046
5,540
Ceded
(898
)
(821
)
(869
)
(42
)
(45
)
(49
)
$
58,473
$
56,971
$
52,614
$
6,428
$
5,840
$
6,602
Premiums Earned:
Direct
$
46,418
$
46,540
$
43,095
$
510
$
839
$
1,111
Assumed
11,449
9,643
8,649
5,973
4,952
5,438
Ceded
(907
)
(851
)
(825
)
(42
)
(45
)
(50
)
$
56,960
$
55,332
$
50,919
$
6,441
$
5,746
$
6,499</t>
  </si>
  <si>
    <t>Schedule of insurance premiums written by geographic region</t>
  </si>
  <si>
    <t>Insurance premiums written by geographic region (based upon the domicile of the insured or reinsured) are summarized below (in millions).
Property/Casualty
Life/Health
2020
2019
2018
2020
2019
2018
United States
$
50,250
$
50,529
$
46,146
$
2,820
$
2,553
$
3,598
Western Europe
3,751
2,535
2,157
1,120
908
939
Asia Pacific
3,410
3,114
3,726
1,652
1,582
1,361
All other
1,062
793
585
836
797
704
$
58,473
$
56,971
$
52,614
$
6,428
$
5,840
$
6,602</t>
  </si>
  <si>
    <t>Quarterly data (Tables)</t>
  </si>
  <si>
    <t>Schedule of quarterly revenues and earnings</t>
  </si>
  <si>
    <t>A summary of revenues and net earnings by quarter for each of the last two years follows. This information is unaudited. Amounts are in millions, except per share amounts.
1 st Quarter
2 nd Quarter
3 rd Quarter
4 th Quarter
2020
Revenues
$
61,265
$
56,840
$
63,024
$
64,381
Net earnings (loss) attributable to Berkshire shareholders *
(49,746
)
26,295
30,137
35,835
Net earnings (loss) attributable to Berkshire shareholders per equivalent Class A common share
(30,653
)
16,314
18,994
23,015
2019
Revenues
$
60,678
$
63,598
$
64,972
$
65,368
Net earnings attributable to Berkshire shareholders *
21,661
14,073
16,524
29,159
Net earnings attributable to Berkshire shareholders per equivalent Class A common share
13,209
8,608
10,119
17,909
*
Includes after-tax investment and derivative gains/losses as follows:
1 st Quarter
2 nd Quarter
3 rd Quarter
4 th Quarter
2020
$
(55,617
)
$
31,645
$
24,737
$
30,826
2019
16,106
7,934
8,666
24,739</t>
  </si>
  <si>
    <t>Significant accounting policies and practices - Narrative (Detail) - USD ($) $ in Millions</t>
  </si>
  <si>
    <t>Jan. 01, 2020</t>
  </si>
  <si>
    <t>Jan. 01, 2019</t>
  </si>
  <si>
    <t>Jan. 01, 2018</t>
  </si>
  <si>
    <t>New Accounting Pronouncements or Change in Accounting Principle [Line Items]</t>
  </si>
  <si>
    <t>Voting interests of investee</t>
  </si>
  <si>
    <t>20.00%</t>
  </si>
  <si>
    <t>Percentage of LIFO Inventory</t>
  </si>
  <si>
    <t>35.00%</t>
  </si>
  <si>
    <t>Excess of current or replacement costs over costs determined under LIFO</t>
  </si>
  <si>
    <t>Operating leases, right of use assets</t>
  </si>
  <si>
    <t>Operating lease liabilities</t>
  </si>
  <si>
    <t>Assets</t>
  </si>
  <si>
    <t>Liabilities</t>
  </si>
  <si>
    <t>Difference Between Lease Guidance in Effect Before and After Topic 842 [Member]</t>
  </si>
  <si>
    <t>ASU 2016-13 [Member]</t>
  </si>
  <si>
    <t>Change in accounting principle, accounting standards update, adopted</t>
  </si>
  <si>
    <t>Change in accounting principle, accounting standards update, adoption date</t>
  </si>
  <si>
    <t>Jan. 1,
		2020</t>
  </si>
  <si>
    <t>ASU 2016-13 [Member] | Cumulative effect, period of adoption, adjustment [Member]</t>
  </si>
  <si>
    <t>ASC 842 [Member]</t>
  </si>
  <si>
    <t>Jan. 1,
		2019</t>
  </si>
  <si>
    <t>ASC 842 [Member] | Difference Between Lease Guidance in Effect Before and After Topic 842 [Member]</t>
  </si>
  <si>
    <t>ASU 2016-01 [Member]</t>
  </si>
  <si>
    <t>Jan. 1,
		2018</t>
  </si>
  <si>
    <t>Other Assets [Member]</t>
  </si>
  <si>
    <t>Unamortized balances of deferred policy acquisition costs</t>
  </si>
  <si>
    <t>Maximum [Member]</t>
  </si>
  <si>
    <t>Trade receivables, insurance premium receivables and other receivables collection term</t>
  </si>
  <si>
    <t>1 year</t>
  </si>
  <si>
    <t>Insurance interest rate assumption</t>
  </si>
  <si>
    <t>7.00%</t>
  </si>
  <si>
    <t>Maximum [Member] | Buildings and improvements [Member]</t>
  </si>
  <si>
    <t>Estimated useful life (in years)</t>
  </si>
  <si>
    <t>50 years</t>
  </si>
  <si>
    <t>Maximum [Member] | Machinery and equipment [Member]</t>
  </si>
  <si>
    <t>25 years</t>
  </si>
  <si>
    <t>Maximum [Member] | Furniture, fixtures and other [Member]</t>
  </si>
  <si>
    <t>15 years</t>
  </si>
  <si>
    <t>Maximum [Member] | Track structure and other roadway [Member] | Railroad [Member]</t>
  </si>
  <si>
    <t>100 years</t>
  </si>
  <si>
    <t>Maximum [Member] | Locomotives, freight cars and other equipment [Member] | Railroad [Member]</t>
  </si>
  <si>
    <t>43 years</t>
  </si>
  <si>
    <t>Maximum [Member] | Utility generation, transmission and distribution systems [Member] | Utilities and Energy [Member]</t>
  </si>
  <si>
    <t>80 years</t>
  </si>
  <si>
    <t>Maximum [Member] | Interstate natural gas pipeline assets [Member] | Utilities and Energy [Member]</t>
  </si>
  <si>
    <t>Maximum [Member] | Independent power plants and other assets [Member] | Utilities and Energy [Member]</t>
  </si>
  <si>
    <t>40 years</t>
  </si>
  <si>
    <t>Maximum [Member] | Equipment held for lease [Member]</t>
  </si>
  <si>
    <t>35 years</t>
  </si>
  <si>
    <t>Minimum [Member]</t>
  </si>
  <si>
    <t>3.00%</t>
  </si>
  <si>
    <t>Minimum [Member] | Buildings and improvements [Member]</t>
  </si>
  <si>
    <t>5 years</t>
  </si>
  <si>
    <t>Minimum [Member] | Machinery and equipment [Member]</t>
  </si>
  <si>
    <t>3 years</t>
  </si>
  <si>
    <t>Minimum [Member] | Furniture, fixtures and other [Member]</t>
  </si>
  <si>
    <t>Minimum [Member] | Track structure and other roadway [Member] | Railroad [Member]</t>
  </si>
  <si>
    <t>10 years</t>
  </si>
  <si>
    <t>Minimum [Member] | Locomotives, freight cars and other equipment [Member] | Railroad [Member]</t>
  </si>
  <si>
    <t>6 years</t>
  </si>
  <si>
    <t>Minimum [Member] | Utility generation, transmission and distribution systems [Member] | Utilities and Energy [Member]</t>
  </si>
  <si>
    <t>Minimum [Member] | Interstate natural gas pipeline assets [Member] | Utilities and Energy [Member]</t>
  </si>
  <si>
    <t>Minimum [Member] | Independent power plants and other assets [Member] | Utilities and Energy [Member]</t>
  </si>
  <si>
    <t>Minimum [Member] | Equipment held for lease [Member]</t>
  </si>
  <si>
    <t>Summary of effects of initial adoption of ASU 2016-01, ASU 2018-02 and ASC 606 (Detail) - USD ($) $ in Millions</t>
  </si>
  <si>
    <t>Dec. 31, 2017</t>
  </si>
  <si>
    <t>ASU 2018-02 [Member]</t>
  </si>
  <si>
    <t>ASC 606 [Member]</t>
  </si>
  <si>
    <t>Adjustments for New Accounting Pronouncements [Member]</t>
  </si>
  <si>
    <t>Business acquisitions - Narrative (Detail) $ in Millions</t>
  </si>
  <si>
    <t>Nov. 01, 2020USD ($)Bcfemi</t>
  </si>
  <si>
    <t>Oct. 05, 2020</t>
  </si>
  <si>
    <t>Oct. 01, 2018USD ($)</t>
  </si>
  <si>
    <t>Jun. 30, 2021USD ($)</t>
  </si>
  <si>
    <t>Dec. 31, 2018USD ($)</t>
  </si>
  <si>
    <t>Business Acquisition [Line Items]</t>
  </si>
  <si>
    <t>Aggregate consideration paid for acquisitions, net of cash acquired</t>
  </si>
  <si>
    <t>MLMIC Insurance Company [Member]</t>
  </si>
  <si>
    <t>Acquisition price</t>
  </si>
  <si>
    <t>Investments</t>
  </si>
  <si>
    <t>Series of Individually Immaterial Business Acquisitions [Member]</t>
  </si>
  <si>
    <t>Berkshire Hathaway Energy [Member] | Dominion Energy, Inc. [Member]</t>
  </si>
  <si>
    <t>Business acquisition, contingent acquisition description</t>
  </si>
  <si>
    <t>to acquire substantially all of Dominion’s natural gas transmission and storage business.</t>
  </si>
  <si>
    <t>Berkshire Hathaway Energy [Member] | Dominion Energy, Inc. [Member] | Cove Point [Member]</t>
  </si>
  <si>
    <t>Variable interest entity, ownership percentage</t>
  </si>
  <si>
    <t>25.00%</t>
  </si>
  <si>
    <t>Berkshire Hathaway Energy [Member] | Dominion Energy, Inc. [Member] | Cove Point [Member] | General Partner [Member]</t>
  </si>
  <si>
    <t>100.00%</t>
  </si>
  <si>
    <t>Berkshire Hathaway Energy [Member] | Dominion Energy, Inc. [Member] | Cove Point [Member] | Limited Partner [Member]</t>
  </si>
  <si>
    <t>Berkshire Hathaway Energy [Member] | Dominion Energy, Inc. [Member] | First Acquisition Agreement [Member]</t>
  </si>
  <si>
    <t>Business acquisition, date of acquisition</t>
  </si>
  <si>
    <t>Oct. 5,
		2020</t>
  </si>
  <si>
    <t>Business acquisition, date of completed</t>
  </si>
  <si>
    <t>Nov. 1,
		2020</t>
  </si>
  <si>
    <t>Payment for acquisition of business in cash after post-closing adjustments</t>
  </si>
  <si>
    <t>Berkshire Hathaway Energy [Member] | Dominion Energy, Inc. [Member] | First Acquisition Agreement [Member] | Cove Point [Member]</t>
  </si>
  <si>
    <t>Natural gas storage capacity acquired | Bcfe</t>
  </si>
  <si>
    <t>Berkshire Hathaway Energy [Member] | Dominion Energy, Inc. [Member] | First Acquisition Agreement [Member] | Cove Point [Member] | Minimum [Member]</t>
  </si>
  <si>
    <t>Business acquisition, length of pipelines acquired | mi</t>
  </si>
  <si>
    <t>Berkshire Hathaway Energy [Member] | Dominion Energy, Inc. [Member] | Second Acquisition Agreement [Member]</t>
  </si>
  <si>
    <t>Berkshire Hathaway Energy [Member] | Dominion Energy, Inc. [Member] | Second Acquisition Agreement [Member] | Forecast [Member]</t>
  </si>
  <si>
    <t>Payment for acquisition of business in cash</t>
  </si>
  <si>
    <t>Business Acquisitions - Summary of preliminary fair values of identified assets acquired and liabilities assumed and residual goodwill (Detail) - USD ($) $ in Millions</t>
  </si>
  <si>
    <t>Nov. 01, 2020</t>
  </si>
  <si>
    <t>Dominion</t>
  </si>
  <si>
    <t>Assets acquired</t>
  </si>
  <si>
    <t>Liabilities assumed</t>
  </si>
  <si>
    <t>Net assets</t>
  </si>
  <si>
    <t>Investments in fixed maturity securities (Detail) - USD ($) $ in Millions</t>
  </si>
  <si>
    <t>Summary of Investment Holdings [Line Items]</t>
  </si>
  <si>
    <t>Amortized cost of fixed maturity securities</t>
  </si>
  <si>
    <t>Unrealized gains on fixed maturity securities</t>
  </si>
  <si>
    <t>Unrealized losses on fixed maturity securities</t>
  </si>
  <si>
    <t>Fair value of fixed maturity securities</t>
  </si>
  <si>
    <t>U.S. Treasury, U.S. government corporations and agencies [Member]</t>
  </si>
  <si>
    <t>Foreign governments [Member]</t>
  </si>
  <si>
    <t>Corporate bonds [Member]</t>
  </si>
  <si>
    <t>Other [Member]</t>
  </si>
  <si>
    <t>Investments in fixed maturity securities - Narrative (Detail)</t>
  </si>
  <si>
    <t>Foreign governments [Member] | AA or Higher Credit Rating [Member]</t>
  </si>
  <si>
    <t>Percentage of fixed maturity investments by credit rating</t>
  </si>
  <si>
    <t>88.00%</t>
  </si>
  <si>
    <t>Investments in fixed maturity securities - Amortized cost and estimated fair value of securities with fixed maturities (Detail) - USD ($) $ in Millions</t>
  </si>
  <si>
    <t>Due in one year or less - amortized cost</t>
  </si>
  <si>
    <t>Due after one year through five years - amortized cost</t>
  </si>
  <si>
    <t>Due after five years through ten years - amortized cost</t>
  </si>
  <si>
    <t>Due after ten years - amortized cost</t>
  </si>
  <si>
    <t>Due in one year or less - fair value</t>
  </si>
  <si>
    <t>Due after one year through five years - fair value</t>
  </si>
  <si>
    <t>Due after five years through ten years - fair value</t>
  </si>
  <si>
    <t>Due after ten years - fair value</t>
  </si>
  <si>
    <t>Mortgage-backed securities [Member]</t>
  </si>
  <si>
    <t>Amortized cost of mortgage-backed securities</t>
  </si>
  <si>
    <t>Fair value of mortgage-backed securities</t>
  </si>
  <si>
    <t>Investments in equity securities (Detail) - USD ($) $ in Millions</t>
  </si>
  <si>
    <t>Cost Basis</t>
  </si>
  <si>
    <t>Net Unrealized Gains</t>
  </si>
  <si>
    <t>Fair Value</t>
  </si>
  <si>
    <t>Banks, insurance and finance [Member]</t>
  </si>
  <si>
    <t>Consumer products [Member]</t>
  </si>
  <si>
    <t>Commercial, industrial and other [Member]</t>
  </si>
  <si>
    <t>Investments in equity securities (Parenthetical) (Detail) $ in Millions</t>
  </si>
  <si>
    <t>Dec. 31, 2020USD ($)Company</t>
  </si>
  <si>
    <t>Dec. 31, 2019USD ($)Company</t>
  </si>
  <si>
    <t>Fair value of investments</t>
  </si>
  <si>
    <t>American Express Company [Member]</t>
  </si>
  <si>
    <t>Apple Inc. [Member]</t>
  </si>
  <si>
    <t>Bank of America Corporation [Member]</t>
  </si>
  <si>
    <t>The Coca-Cola Company [Member]</t>
  </si>
  <si>
    <t>Equity Securities [Member] | Investment Concentration [Member]</t>
  </si>
  <si>
    <t>Concentration percentage</t>
  </si>
  <si>
    <t>68.00%</t>
  </si>
  <si>
    <t>60.00%</t>
  </si>
  <si>
    <t>Number of companies in concentration percentage | Company</t>
  </si>
  <si>
    <t>Investments in equity securities - Narrative (Detail) - Investment Commitment [Member] - USD ($) $ / shares in Units, $ in Billions</t>
  </si>
  <si>
    <t>Aug. 03, 2020</t>
  </si>
  <si>
    <t>Aug. 08, 2019</t>
  </si>
  <si>
    <t>Investment commitment description</t>
  </si>
  <si>
    <t>On August 8, 2019, Berkshire invested a total of $10 billion in Occidental Corporation (“Occidental”) newly issued Occidental Cumulative Perpetual Preferred Stock with an aggregate liquidation value of $10 billion and warrants to purchase up to 80 million shares of Occidental common stock at an exercise price of $62.50 per share. In accordance with the terms of the warrants, on August 3, 2020, the number of shares of common stock that can be purchased was increased to 83.86 million shares and the exercise price was reduced to $59.62 per share. The preferred stock accrues dividends at 8% per annum and is redeemable at the option of Occidental commencing in 2029 at a redemption price equal to 105% of the liquidation preference plus any accumulated and unpaid dividends, or is mandatorily redeemable under certain specified capital return events. Dividends on the preferred stock may be paid in cash or, at Occidental’s option, in shares of Occidental common stock. The warrants are exercisable in whole or in part until one year after the redemption of the preferred stock. Our investments in Occidental are included in the commercial, industrial and other category in the preceding tables.</t>
  </si>
  <si>
    <t>Occidental Corporation [Member] | Cumulative Perpetual Preferred Stock [Member]</t>
  </si>
  <si>
    <t>Investment in preferred stock, liquidation value</t>
  </si>
  <si>
    <t>Investment in preferred stock, stated dividend rate</t>
  </si>
  <si>
    <t>8.00%</t>
  </si>
  <si>
    <t>Investment in preferred stock, redemption year start</t>
  </si>
  <si>
    <t>2029</t>
  </si>
  <si>
    <t>Investment in preferred stock, redemption price percentage of liquidation preference</t>
  </si>
  <si>
    <t>105.00%</t>
  </si>
  <si>
    <t>Occidental Corporation [Member] | Cumulative Perpetual Preferred Stock and Warrants [Member]</t>
  </si>
  <si>
    <t>Investment commitment amount</t>
  </si>
  <si>
    <t>Occidental Corporation [Member] | Warrant [Member]</t>
  </si>
  <si>
    <t>Number of common shares that can be purchased</t>
  </si>
  <si>
    <t>Exercise price for warrants, per share</t>
  </si>
  <si>
    <t>Equity method investments - Narrative (Detail)</t>
  </si>
  <si>
    <t>Oct. 03, 2017</t>
  </si>
  <si>
    <t>Dec. 31, 2020USD ($)StoreLocationsharesgal</t>
  </si>
  <si>
    <t>Schedule of Equity Method Investments [Line Items]</t>
  </si>
  <si>
    <t>Equity method investment ownership percentage</t>
  </si>
  <si>
    <t>Berkshire Hathaway Inc. (Parent) [Member]</t>
  </si>
  <si>
    <t>Equity method investments, carrying value</t>
  </si>
  <si>
    <t>Pilot Travel Centers LLC [Member]</t>
  </si>
  <si>
    <t>Number of retail | Store</t>
  </si>
  <si>
    <t>Pilot Travel Centers LLC [Member] | U.S. States [Member]</t>
  </si>
  <si>
    <t>Number of fueling locations | Location</t>
  </si>
  <si>
    <t>Pilot Travel Centers LLC [Member] | Canadian Provinces [Member]</t>
  </si>
  <si>
    <t>Pilot Travel Centers LLC [Member] | Minimum [Member]</t>
  </si>
  <si>
    <t>Gallons of fuel purchased annually | gal</t>
  </si>
  <si>
    <t>Pilot Travel Centers LLC [Member] | Berkshire Hathaway Inc. (Parent) [Member]</t>
  </si>
  <si>
    <t>Ownership percentage</t>
  </si>
  <si>
    <t>38.60%</t>
  </si>
  <si>
    <t>Pilot Travel Centers LLC [Member] | Berkshire Hathaway Inc. (Parent) [Member] | Agreement to Acquire Additional Interest in 2023 [Member]</t>
  </si>
  <si>
    <t>Percentage of additional interest to be acquired</t>
  </si>
  <si>
    <t>41.40%</t>
  </si>
  <si>
    <t>Haslam Family [Member] | Pilot Travel Centers LLC [Member]</t>
  </si>
  <si>
    <t>Majority ownership percentage</t>
  </si>
  <si>
    <t>50.10%</t>
  </si>
  <si>
    <t>Haslam Family [Member] | Pilot Travel Centers LLC [Member] | Agreement to Acquire Additional Interest in 2023 [Member]</t>
  </si>
  <si>
    <t>Third Party [Member] | Pilot Travel Centers LLC [Member]</t>
  </si>
  <si>
    <t>11.30%</t>
  </si>
  <si>
    <t>The Kraft Heinz Company [Member]</t>
  </si>
  <si>
    <t>Number of shares owned | shares</t>
  </si>
  <si>
    <t>26.60%</t>
  </si>
  <si>
    <t>Equity method investee, impairment charges</t>
  </si>
  <si>
    <t>Common stock dividends received</t>
  </si>
  <si>
    <t>Equity method investments, fair value</t>
  </si>
  <si>
    <t>Amount of difference between carrying value and fair value based on quoted market price</t>
  </si>
  <si>
    <t>Difference between carrying value and fair value percentage</t>
  </si>
  <si>
    <t>15.00%</t>
  </si>
  <si>
    <t>Berkadia Commercial Mortgage LLC, Pilot Travel Centers LLC, and Electric Transmission Texas, LLC [Member]</t>
  </si>
  <si>
    <t>Berkadia Commercial Mortgage LLC [Member]</t>
  </si>
  <si>
    <t>50.00%</t>
  </si>
  <si>
    <t>Commercial paper outstanding</t>
  </si>
  <si>
    <t>Berkadia Commercial Mortgage LLC [Member] | Commercial Paper [Member]</t>
  </si>
  <si>
    <t>Maximum outstanding balance of commercial paper borrowings</t>
  </si>
  <si>
    <t>Berkadia Commercial Mortgage LLC [Member] | Jefferies Financial Group Inc. [Member]</t>
  </si>
  <si>
    <t>Electric Transmission Texas, LLC [Member] | Berkshire Hathaway Energy Company Subsidiary [Member]</t>
  </si>
  <si>
    <t>Electric Transmission Texas, LLC [Member] | American Electric Power [Member]</t>
  </si>
  <si>
    <t>Equity method investments - Financial information (Detail) - USD ($) $ in Millions</t>
  </si>
  <si>
    <t>3 Months Ended</t>
  </si>
  <si>
    <t>Sep. 30, 2020</t>
  </si>
  <si>
    <t>Mar. 31, 2020</t>
  </si>
  <si>
    <t>Sep. 30, 2019</t>
  </si>
  <si>
    <t>Jun. 30, 2019</t>
  </si>
  <si>
    <t>Mar. 31, 2019</t>
  </si>
  <si>
    <t>Dec. 26, 2020</t>
  </si>
  <si>
    <t>Dec. 28, 2019</t>
  </si>
  <si>
    <t>Dec. 29, 2018</t>
  </si>
  <si>
    <t>Sales</t>
  </si>
  <si>
    <t>Net earnings (losses) attributable to Kraft Heinz common shareholders</t>
  </si>
  <si>
    <t>Investment gains/losses (Detail) - USD ($) $ in Millions</t>
  </si>
  <si>
    <t>Equity securities - Change in unrealized investment gains/losses during the year on securities held at the end of the period</t>
  </si>
  <si>
    <t>Equity securities - Investment gains/losses during the year on securities sold</t>
  </si>
  <si>
    <t>Equity securities - Investment gains/losses, total</t>
  </si>
  <si>
    <t>Fixed maturity securities - Gross realized gains</t>
  </si>
  <si>
    <t>Fixed maturity securities - Gross realized losses</t>
  </si>
  <si>
    <t>Investment gains/losses - Narrative (Detail) - USD ($) $ in Millions</t>
  </si>
  <si>
    <t>Taxable gains (loss) on sales of equity securities</t>
  </si>
  <si>
    <t>Loans and finance receivables (Detail) - USD ($) $ in Millions</t>
  </si>
  <si>
    <t>Loans and finance receivables before allowances and discounts</t>
  </si>
  <si>
    <t>Allowances for uncollectible loans</t>
  </si>
  <si>
    <t>Unamortized acquisition discounts and points</t>
  </si>
  <si>
    <t>Loans and finance receivables - Schedule of reconciliation of allowance for credit losses on loans and finance receivables (Detail) - USD ($) $ in Millions</t>
  </si>
  <si>
    <t>Allowance For Credit Loss [Abstract]</t>
  </si>
  <si>
    <t>Balance at beginning of year</t>
  </si>
  <si>
    <t>Adoption of ASC 326</t>
  </si>
  <si>
    <t>Provision for credit losses</t>
  </si>
  <si>
    <t>Charge-offs, net of recoveries</t>
  </si>
  <si>
    <t>Balance at December 31</t>
  </si>
  <si>
    <t>Loans and finance receivables - Narrative (Detail) - USD ($)</t>
  </si>
  <si>
    <t>Seritage Growth Properties [Member] | Term Loan [Member]</t>
  </si>
  <si>
    <t>Accounts, Notes, Loans and Financing Receivable [Line Items]</t>
  </si>
  <si>
    <t>Term loan facility amount</t>
  </si>
  <si>
    <t>Expiration date of term loan</t>
  </si>
  <si>
    <t>Jul. 31,
		2023</t>
  </si>
  <si>
    <t>Outstanding loan balance</t>
  </si>
  <si>
    <t>Lee Enterprises, Inc. [Member] | Term Loan [Member]</t>
  </si>
  <si>
    <t>Percent of manufactured housing loan balances evaluated collectively for impairment</t>
  </si>
  <si>
    <t>99.00%</t>
  </si>
  <si>
    <t>Home Loan Balances [Member]</t>
  </si>
  <si>
    <t>Percent of loan balances considered to be current as to payment status</t>
  </si>
  <si>
    <t>97.00%</t>
  </si>
  <si>
    <t>Loans and finance receivables - Summary of performing and non-performing home loans before discounts and allowances by year of loan origination (Detail) - USD ($) $ in Millions</t>
  </si>
  <si>
    <t>Loans and financing receivables by origination year, Total</t>
  </si>
  <si>
    <t>Loans and financing receivables by origination year, 2020</t>
  </si>
  <si>
    <t>Loans and financing receivables by origination year, 2019</t>
  </si>
  <si>
    <t>Loans and financing receivables by origination year, 2018</t>
  </si>
  <si>
    <t>Loans and financing receivables by origination year, 2017</t>
  </si>
  <si>
    <t>Loans and financing receivables by origination year, 2016</t>
  </si>
  <si>
    <t>Loans and financing receivables by origination year, Prior</t>
  </si>
  <si>
    <t>Performing [Member] | Manufactured Housing Loan Balances [Member]</t>
  </si>
  <si>
    <t>Non-Performing [Member] | Manufactured Housing Loan Balances [Member]</t>
  </si>
  <si>
    <t>Other receivables (Detail) - USD ($) $ in Millions</t>
  </si>
  <si>
    <t>Insurance premiums receivable</t>
  </si>
  <si>
    <t>Reinsurance recoverables</t>
  </si>
  <si>
    <t>Trade receivables</t>
  </si>
  <si>
    <t>Allowances for uncollectible accounts</t>
  </si>
  <si>
    <t>Other receivables - Narrative (Detail) - USD ($) $ in Millions</t>
  </si>
  <si>
    <t>Provisions for credit losses on receivables</t>
  </si>
  <si>
    <t>Net charge-offs</t>
  </si>
  <si>
    <t>Inventories (Detail) - USD ($) $ in Millions</t>
  </si>
  <si>
    <t>Raw materials</t>
  </si>
  <si>
    <t>Work in process and other</t>
  </si>
  <si>
    <t>Finished manufactured goods</t>
  </si>
  <si>
    <t>Goods acquired for resale</t>
  </si>
  <si>
    <t>Total inventory</t>
  </si>
  <si>
    <t>Property, plant and equipment (Detail) - USD ($) $ in Millions</t>
  </si>
  <si>
    <t>Property, Plant and Equipment [Line Items]</t>
  </si>
  <si>
    <t>Property, plant and equipment, gross</t>
  </si>
  <si>
    <t>Property, plant and equipment, accumulated depreciation</t>
  </si>
  <si>
    <t>Total property, plant and equipment, net</t>
  </si>
  <si>
    <t>Insurance and Other [Member] | Land, buildings and improvements [Member]</t>
  </si>
  <si>
    <t>Insurance and Other [Member] | Machinery and equipment [Member]</t>
  </si>
  <si>
    <t>Insurance and Other [Member] | Furniture, fixtures and other [Member]</t>
  </si>
  <si>
    <t>Railroad [Member]</t>
  </si>
  <si>
    <t>Railroad [Member] | Land, track structure and other roadway [Member]</t>
  </si>
  <si>
    <t>Railroad [Member] | Locomotives, freight cars and other equipment [Member]</t>
  </si>
  <si>
    <t>Railroad [Member] | Construction in progress [Member]</t>
  </si>
  <si>
    <t>Utilities and Energy [Member] | Utility generation, transmission and distribution systems [Member]</t>
  </si>
  <si>
    <t>Utilities and Energy [Member] | Interstate natural gas pipeline assets [Member]</t>
  </si>
  <si>
    <t>Utilities and Energy [Member] | Independent power plants and other assets [Member]</t>
  </si>
  <si>
    <t>Utilities and Energy [Member] | Construction in progress [Member]</t>
  </si>
  <si>
    <t>Property, plant and equipment - Depreciation expense (Detail) - USD ($) $ in Millions</t>
  </si>
  <si>
    <t>Depreciation expense</t>
  </si>
  <si>
    <t>Equipment held for lease (Detail) - USD ($) $ in Millions</t>
  </si>
  <si>
    <t>Property Subject to or Available for Operating Lease [Line Items]</t>
  </si>
  <si>
    <t>Equipment held for lease, gross</t>
  </si>
  <si>
    <t>Equipment held for lease, accumulated depreciation</t>
  </si>
  <si>
    <t>Equipment held for lease, net</t>
  </si>
  <si>
    <t>Railcars [Member]</t>
  </si>
  <si>
    <t>Aircraft [Member]</t>
  </si>
  <si>
    <t>Equipment held for lease - Narrative (Detail) - USD ($) $ in Millions</t>
  </si>
  <si>
    <t>Depreciation expense for equipment held for lease</t>
  </si>
  <si>
    <t>Equipment held for lease - Summary of fixed and variable operating lease revenues (Detail) - USD ($) $ in Millions</t>
  </si>
  <si>
    <t>Operating Leases Lease Income [Abstract]</t>
  </si>
  <si>
    <t>Fixed lease revenue</t>
  </si>
  <si>
    <t>Variable lease revenue</t>
  </si>
  <si>
    <t>Equipment held for lease - Summary of remaining operating lease receipts (Detail) $ in Millions</t>
  </si>
  <si>
    <t>Lessor Operating Lease Payments Fiscal Year Maturity [Abstract]</t>
  </si>
  <si>
    <t>2021</t>
  </si>
  <si>
    <t>2022</t>
  </si>
  <si>
    <t>2023</t>
  </si>
  <si>
    <t>2024</t>
  </si>
  <si>
    <t>2025</t>
  </si>
  <si>
    <t>Thereafter</t>
  </si>
  <si>
    <t>Leases - Narrative (Detail) - USD ($) $ in Millions</t>
  </si>
  <si>
    <t>Operating Lease, Right-of-Use Asset, Statement of Financial Position [Extensible List]</t>
  </si>
  <si>
    <t>Operating Lease, Liability, Statement of Financial Position [Extensible List]</t>
  </si>
  <si>
    <t>us-gaap:AccountsPayableAndAccruedLiabilitiesCurrentAndNoncurrent</t>
  </si>
  <si>
    <t>Weighted average lease term</t>
  </si>
  <si>
    <t>7 years 3 months 18 days</t>
  </si>
  <si>
    <t>7 years 8 months 12 days</t>
  </si>
  <si>
    <t>Weighted average discount rate used to measure lease liabilities</t>
  </si>
  <si>
    <t>3.60%</t>
  </si>
  <si>
    <t>3.80%</t>
  </si>
  <si>
    <t>Operating lease expense</t>
  </si>
  <si>
    <t>Leases - Summary of remaining operating lease payments (Detail) - USD ($) $ in Millions</t>
  </si>
  <si>
    <t>Operating Lease Liabilities, Payments Due [Abstract]</t>
  </si>
  <si>
    <t>Year 1</t>
  </si>
  <si>
    <t>Year 2</t>
  </si>
  <si>
    <t>Year 3</t>
  </si>
  <si>
    <t>Year 4</t>
  </si>
  <si>
    <t>Year 5</t>
  </si>
  <si>
    <t>Total lease payments</t>
  </si>
  <si>
    <t>Amount representing interest</t>
  </si>
  <si>
    <t>Lease liabilities</t>
  </si>
  <si>
    <t>Leases - Components of operating lease costs (Detail) - USD ($) $ in Millions</t>
  </si>
  <si>
    <t>Lease Cost [Abstract]</t>
  </si>
  <si>
    <t>Operating lease cost</t>
  </si>
  <si>
    <t>Short-term lease cost</t>
  </si>
  <si>
    <t>Variable lease cost</t>
  </si>
  <si>
    <t>Sublease income</t>
  </si>
  <si>
    <t>Total lease cost</t>
  </si>
  <si>
    <t>Goodwill and other intangible assets - Goodwill (Detail) - USD ($) $ in Millions</t>
  </si>
  <si>
    <t>Acquisitions of businesses</t>
  </si>
  <si>
    <t>Impairment charges</t>
  </si>
  <si>
    <t>Other, including foreign currency translation</t>
  </si>
  <si>
    <t>Balance at end of year</t>
  </si>
  <si>
    <t>Goodwill and other intangible assets - Goodwill (Parenthetical) (Detail) - USD ($) $ in Billions</t>
  </si>
  <si>
    <t>Accumulated goodwill impairments</t>
  </si>
  <si>
    <t>Goodwill and other intangible assets - Intangible assets (Detail) - USD ($) $ in Millions</t>
  </si>
  <si>
    <t>Finite-Lived and Indefinite-Lived Intangible Assets [Line Items]</t>
  </si>
  <si>
    <t>Gross carrying amount</t>
  </si>
  <si>
    <t>Accumulated amortization</t>
  </si>
  <si>
    <t>Trademarks and trade names [Member] | Insurance and Other [Member]</t>
  </si>
  <si>
    <t>Customer relationships [Member] | Insurance and Other [Member]</t>
  </si>
  <si>
    <t>Customer relationships [Member] | Railroad, Utilities and Energy [Member]</t>
  </si>
  <si>
    <t>Other intangible assets [Member] | Insurance and Other [Member]</t>
  </si>
  <si>
    <t>Trademarks, Trade Names and Other [Member] | Railroad, Utilities and Energy [Member]</t>
  </si>
  <si>
    <t>Patents and technology [Member] | Insurance and Other [Member]</t>
  </si>
  <si>
    <t>Goodwill and other intangible assets - Intangible assets - Narrative (Detail) - USD ($) $ in Millions</t>
  </si>
  <si>
    <t>Goodwill [Line Items]</t>
  </si>
  <si>
    <t>Intangible asset amortization expense</t>
  </si>
  <si>
    <t>Estimated amortization expense - 2021</t>
  </si>
  <si>
    <t>Estimated amortization expense - 2022</t>
  </si>
  <si>
    <t>Estimated amortization expense - 2023</t>
  </si>
  <si>
    <t>Estimated amortization expense - 2024</t>
  </si>
  <si>
    <t>Estimated amortization expense - 2025</t>
  </si>
  <si>
    <t>Intangible assets with indefinite lives, excluding goodwill</t>
  </si>
  <si>
    <t>Pre tax goodwill impairment</t>
  </si>
  <si>
    <t>Pre tax intangible assets impairment charges</t>
  </si>
  <si>
    <t>PCC [Member]</t>
  </si>
  <si>
    <t>Pre tax impairment charges</t>
  </si>
  <si>
    <t>Goodwill and indefinite-lived intangible assets</t>
  </si>
  <si>
    <t>Derivative contracts (Detail) - Not Designated as Hedging Instrument [Member] - Equity Index Put Options [Member] - USD ($) $ in Millions</t>
  </si>
  <si>
    <t>Derivative [Line Items]</t>
  </si>
  <si>
    <t>Notional value</t>
  </si>
  <si>
    <t>Intrinsic value</t>
  </si>
  <si>
    <t>Weighted average remaining life (in years)</t>
  </si>
  <si>
    <t>1 year 2 months 12 days</t>
  </si>
  <si>
    <t>1 year 9 months 18 days</t>
  </si>
  <si>
    <t>Derivative contracts - Narrative (Detail) - Not Designated as Hedging Instrument [Member] - USD ($)</t>
  </si>
  <si>
    <t>Collateral posting requirements under contracts with collateral provisions</t>
  </si>
  <si>
    <t>Equity Index Put Options [Member]</t>
  </si>
  <si>
    <t>Derivative maturity month and year</t>
  </si>
  <si>
    <t>2023-02</t>
  </si>
  <si>
    <t>Premiums received at contract inception dates</t>
  </si>
  <si>
    <t>Derivative contract gains (losses)</t>
  </si>
  <si>
    <t>Equity Index Put Options [Member] | Maximum [Member]</t>
  </si>
  <si>
    <t>Derivative inception month and year</t>
  </si>
  <si>
    <t>2008-03</t>
  </si>
  <si>
    <t>Unpaid losses and loss adjustment expenses - Reconciliation of changes in claim liabilities (Detail) - USD ($) $ in Millions</t>
  </si>
  <si>
    <t>Liability for Claims and Claims Adjustment Expense [Line Items]</t>
  </si>
  <si>
    <t>Gross liabilities at beginning of year</t>
  </si>
  <si>
    <t>Reinsurance recoverable on unpaid losses at beginning of year</t>
  </si>
  <si>
    <t>Net liabilities at beginning of year</t>
  </si>
  <si>
    <t>Net liabilities at end of year</t>
  </si>
  <si>
    <t>Reinsurance recoverable on unpaid losses at end of year</t>
  </si>
  <si>
    <t>Gross liabilities at end of year</t>
  </si>
  <si>
    <t>Property and Casualty Insurance and Reinsurance, Excluding Retroactive Reinsurance [Member]</t>
  </si>
  <si>
    <t>Incurred losses and loss adjustment expenses, current accident year events</t>
  </si>
  <si>
    <t>Incurred losses and loss adjustment expenses, prior accident years' events</t>
  </si>
  <si>
    <t>Paid losses and loss adjustment expenses, current accident year events</t>
  </si>
  <si>
    <t>Paid losses and loss adjustment expenses, prior accident years' events</t>
  </si>
  <si>
    <t>Foreign currency translation adjustment</t>
  </si>
  <si>
    <t>Business acquisition (disposition)</t>
  </si>
  <si>
    <t>Unpaid losses and loss adjustment expenses - Narrative (Detail) - USD ($) $ in Millions</t>
  </si>
  <si>
    <t>Property and Casualty Reinsurance [Member]</t>
  </si>
  <si>
    <t>Incurred losses and loss adjustment expenses for (reductions of) prior years' accident events</t>
  </si>
  <si>
    <t>Incurred losses and loss adjustment expenses with respect to current accident year events</t>
  </si>
  <si>
    <t>Prior years' losses incurred as a percentage of net liabilities</t>
  </si>
  <si>
    <t>0.50%</t>
  </si>
  <si>
    <t>1.10%</t>
  </si>
  <si>
    <t>2.40%</t>
  </si>
  <si>
    <t>Liabilities included amounts for environmental, asbestos and latent injury claims, net of reinsurance</t>
  </si>
  <si>
    <t>Property and Casualty Insurance and Reinsurance, Excluding Retroactive Reinsurance [Member] | Significant Catastrophe Events [Member]</t>
  </si>
  <si>
    <t>Primary Insurance [Member]</t>
  </si>
  <si>
    <t>Unpaid losses and loss adjustment expenses - Reconciliation of unpaid losses and allocated loss adjustment expenses to balance sheet liability (Detail) - USD ($) $ in Millions</t>
  </si>
  <si>
    <t>Short-duration Insurance Contracts, Reconciliation of Claims Development to Liability [Line Items]</t>
  </si>
  <si>
    <t>Reinsurance recoverable</t>
  </si>
  <si>
    <t>Insurance Group [Member]</t>
  </si>
  <si>
    <t>Unpaid losses and ALAE, net</t>
  </si>
  <si>
    <t>Unpaid unallocated loss adjustment expenses</t>
  </si>
  <si>
    <t>Other unpaid losses and loss adjustment expenses</t>
  </si>
  <si>
    <t>Insurance Group [Member] | GEICO [Member] | Physical Damage [Member]</t>
  </si>
  <si>
    <t>Insurance Group [Member] | GEICO [Member] | Auto Liability [Member]</t>
  </si>
  <si>
    <t>Insurance Group [Member] | Berkshire Hathaway Primary Group [Member] | Medical Professional Liability [Member]</t>
  </si>
  <si>
    <t>Insurance Group [Member] | Berkshire Hathaway Primary Group [Member] | Workers' Compensation and Other Casualty [Member]</t>
  </si>
  <si>
    <t>Insurance Group [Member] | Berkshire Hathaway Reinsurance Group [Member] | Property [Member]</t>
  </si>
  <si>
    <t>Insurance Group [Member] | Berkshire Hathaway Reinsurance Group [Member] | Casualty [Member]</t>
  </si>
  <si>
    <t>Unpaid losses and loss adjustment expenses - Incurred and paid losses and allocated loss adjustment expenses (Detail) - Insurance Group [Member] Claim in Thousands, $ in Millions</t>
  </si>
  <si>
    <t>Dec. 31, 2020USD ($)Claim</t>
  </si>
  <si>
    <t>Dec. 31, 2017USD ($)</t>
  </si>
  <si>
    <t>Dec. 31, 2016USD ($)</t>
  </si>
  <si>
    <t>Dec. 31, 2015USD ($)</t>
  </si>
  <si>
    <t>Dec. 31, 2014USD ($)</t>
  </si>
  <si>
    <t>Dec. 31, 2013USD ($)</t>
  </si>
  <si>
    <t>Dec. 31, 2012USD ($)</t>
  </si>
  <si>
    <t>Dec. 31, 2011USD ($)</t>
  </si>
  <si>
    <t>Claims Development [Line Items]</t>
  </si>
  <si>
    <t>GEICO [Member] | Physical Damage [Member]</t>
  </si>
  <si>
    <t>Incurred Losses and ALAE</t>
  </si>
  <si>
    <t>Cumulative Paid Losses and ALAE</t>
  </si>
  <si>
    <t>GEICO [Member] | Physical Damage [Member] | 2019 [Member]</t>
  </si>
  <si>
    <t>IBNR and Case Development Liabilities</t>
  </si>
  <si>
    <t>Cumulative Number of Reported Claims | Claim</t>
  </si>
  <si>
    <t>GEICO [Member] | Physical Damage [Member] | 2020 [Member]</t>
  </si>
  <si>
    <t>GEICO [Member] | Physical Damage [Member] | 2019-2020 [Member]</t>
  </si>
  <si>
    <t>GEICO [Member] | Physical Damage [Member] | Shortduration Insurance Contracts Accident Years Before 2019</t>
  </si>
  <si>
    <t>Net unpaid losses and ALAE for accident years before earliest accident year presented</t>
  </si>
  <si>
    <t>GEICO [Member] | Auto Liability [Member]</t>
  </si>
  <si>
    <t>GEICO [Member] | Auto Liability [Member] | 2016 [Member]</t>
  </si>
  <si>
    <t>GEICO [Member] | Auto Liability [Member] | 2017 [Member]</t>
  </si>
  <si>
    <t>GEICO [Member] | Auto Liability [Member] | 2019 [Member]</t>
  </si>
  <si>
    <t>GEICO [Member] | Auto Liability [Member] | 2020 [Member]</t>
  </si>
  <si>
    <t>GEICO [Member] | Auto Liability [Member] | 2018 [Member]</t>
  </si>
  <si>
    <t>GEICO [Member] | Auto Liability [Member] | 2016-2020 [Member]</t>
  </si>
  <si>
    <t>GEICO [Member] | Auto Liability [Member] | Before 2016 [Member]</t>
  </si>
  <si>
    <t>Berkshire Hathaway Primary Group [Member] | Medical Professional Liability [Member]</t>
  </si>
  <si>
    <t>Berkshire Hathaway Primary Group [Member] | Medical Professional Liability [Member] | 2011 [Member]</t>
  </si>
  <si>
    <t>Berkshire Hathaway Primary Group [Member] | Medical Professional Liability [Member] | 2012 [Member]</t>
  </si>
  <si>
    <t>Berkshire Hathaway Primary Group [Member] | Medical Professional Liability [Member] | 2013 [Member]</t>
  </si>
  <si>
    <t>Berkshire Hathaway Primary Group [Member] | Medical Professional Liability [Member] | 2014 [Member]</t>
  </si>
  <si>
    <t>Berkshire Hathaway Primary Group [Member] | Medical Professional Liability [Member] | 2015 [Member]</t>
  </si>
  <si>
    <t>Berkshire Hathaway Primary Group [Member] | Medical Professional Liability [Member] | 2016 [Member]</t>
  </si>
  <si>
    <t>Berkshire Hathaway Primary Group [Member] | Medical Professional Liability [Member] | 2017 [Member]</t>
  </si>
  <si>
    <t>Berkshire Hathaway Primary Group [Member] | Medical Professional Liability [Member] | 2019 [Member]</t>
  </si>
  <si>
    <t>Berkshire Hathaway Primary Group [Member] | Medical Professional Liability [Member] | 2020 [Member]</t>
  </si>
  <si>
    <t>Berkshire Hathaway Primary Group [Member] | Medical Professional Liability [Member] | 2018 [Member]</t>
  </si>
  <si>
    <t>Berkshire Hathaway Primary Group [Member] | Medical Professional Liability [Member] | Shortduration Insurance Contracts Accident Years 2011 Through 2020</t>
  </si>
  <si>
    <t>Berkshire Hathaway Primary Group [Member] | Medical Professional Liability [Member] | Shortduration Insurance Contracts Accident Years Before 2011</t>
  </si>
  <si>
    <t>Berkshire Hathaway Primary Group [Member] | Workers' Compensation and Other Casualty [Member]</t>
  </si>
  <si>
    <t>Berkshire Hathaway Primary Group [Member] | Workers' Compensation and Other Casualty [Member] | 2011 [Member]</t>
  </si>
  <si>
    <t>Berkshire Hathaway Primary Group [Member] | Workers' Compensation and Other Casualty [Member] | 2012 [Member]</t>
  </si>
  <si>
    <t>Berkshire Hathaway Primary Group [Member] | Workers' Compensation and Other Casualty [Member] | 2013 [Member]</t>
  </si>
  <si>
    <t>Berkshire Hathaway Primary Group [Member] | Workers' Compensation and Other Casualty [Member] | 2014 [Member]</t>
  </si>
  <si>
    <t>Berkshire Hathaway Primary Group [Member] | Workers' Compensation and Other Casualty [Member] | 2015 [Member]</t>
  </si>
  <si>
    <t>Berkshire Hathaway Primary Group [Member] | Workers' Compensation and Other Casualty [Member] | 2016 [Member]</t>
  </si>
  <si>
    <t>Berkshire Hathaway Primary Group [Member] | Workers' Compensation and Other Casualty [Member] | 2017 [Member]</t>
  </si>
  <si>
    <t>Berkshire Hathaway Primary Group [Member] | Workers' Compensation and Other Casualty [Member] | 2019 [Member]</t>
  </si>
  <si>
    <t>Berkshire Hathaway Primary Group [Member] | Workers' Compensation and Other Casualty [Member] | 2020 [Member]</t>
  </si>
  <si>
    <t>Berkshire Hathaway Primary Group [Member] | Workers' Compensation and Other Casualty [Member] | 2018 [Member]</t>
  </si>
  <si>
    <t>Berkshire Hathaway Primary Group [Member] | Workers' Compensation and Other Casualty [Member] | Shortduration Insurance Contracts Accident Years 2011 Through 2020</t>
  </si>
  <si>
    <t>Berkshire Hathaway Primary Group [Member] | Workers' Compensation and Other Casualty [Member] | Shortduration Insurance Contracts Accident Years Before 2011</t>
  </si>
  <si>
    <t>Berkshire Hathaway Reinsurance Group [Member] | Property [Member]</t>
  </si>
  <si>
    <t>Berkshire Hathaway Reinsurance Group [Member] | Property [Member] | 2011 [Member]</t>
  </si>
  <si>
    <t>Berkshire Hathaway Reinsurance Group [Member] | Property [Member] | 2012 [Member]</t>
  </si>
  <si>
    <t>Berkshire Hathaway Reinsurance Group [Member] | Property [Member] | 2013 [Member]</t>
  </si>
  <si>
    <t>Berkshire Hathaway Reinsurance Group [Member] | Property [Member] | 2014 [Member]</t>
  </si>
  <si>
    <t>Berkshire Hathaway Reinsurance Group [Member] | Property [Member] | 2015 [Member]</t>
  </si>
  <si>
    <t>Berkshire Hathaway Reinsurance Group [Member] | Property [Member] | 2016 [Member]</t>
  </si>
  <si>
    <t>Berkshire Hathaway Reinsurance Group [Member] | Property [Member] | 2017 [Member]</t>
  </si>
  <si>
    <t>Berkshire Hathaway Reinsurance Group [Member] | Property [Member] | 2019 [Member]</t>
  </si>
  <si>
    <t>Berkshire Hathaway Reinsurance Group [Member] | Property [Member] | 2020 [Member]</t>
  </si>
  <si>
    <t>Berkshire Hathaway Reinsurance Group [Member] | Property [Member] | 2018 [Member]</t>
  </si>
  <si>
    <t>Berkshire Hathaway Reinsurance Group [Member] | Property [Member] | Shortduration Insurance Contracts Accident Years 2011 Through 2020</t>
  </si>
  <si>
    <t>Berkshire Hathaway Reinsurance Group [Member] | Property [Member] | Shortduration Insurance Contracts Accident Years Before 2011</t>
  </si>
  <si>
    <t>Berkshire Hathaway Reinsurance Group [Member] | Casualty [Member]</t>
  </si>
  <si>
    <t>Berkshire Hathaway Reinsurance Group [Member] | Casualty [Member] | 2011 [Member]</t>
  </si>
  <si>
    <t>Berkshire Hathaway Reinsurance Group [Member] | Casualty [Member] | 2012 [Member]</t>
  </si>
  <si>
    <t>Berkshire Hathaway Reinsurance Group [Member] | Casualty [Member] | 2013 [Member]</t>
  </si>
  <si>
    <t>Berkshire Hathaway Reinsurance Group [Member] | Casualty [Member] | 2014 [Member]</t>
  </si>
  <si>
    <t>Berkshire Hathaway Reinsurance Group [Member] | Casualty [Member] | 2015 [Member]</t>
  </si>
  <si>
    <t>Berkshire Hathaway Reinsurance Group [Member] | Casualty [Member] | 2016 [Member]</t>
  </si>
  <si>
    <t>Berkshire Hathaway Reinsurance Group [Member] | Casualty [Member] | 2017 [Member]</t>
  </si>
  <si>
    <t>Berkshire Hathaway Reinsurance Group [Member] | Casualty [Member] | 2019 [Member]</t>
  </si>
  <si>
    <t>Berkshire Hathaway Reinsurance Group [Member] | Casualty [Member] | 2020 [Member]</t>
  </si>
  <si>
    <t>Berkshire Hathaway Reinsurance Group [Member] | Casualty [Member] | 2018 [Member]</t>
  </si>
  <si>
    <t>Berkshire Hathaway Reinsurance Group [Member] | Casualty [Member] | Shortduration Insurance Contracts Accident Years 2011 Through 2020</t>
  </si>
  <si>
    <t>Berkshire Hathaway Reinsurance Group [Member] | Casualty [Member] | Shortduration Insurance Contracts Accident Years Before 2011</t>
  </si>
  <si>
    <t>Unaudited required supplemental information</t>
  </si>
  <si>
    <t>Unpaid losses and loss adjustment expenses - Average historical claims duration (Detail) - Insurance Group [Member]</t>
  </si>
  <si>
    <t>Shortduration Insurance Contracts Historical Claims Duration [Line Items]</t>
  </si>
  <si>
    <t>Average annual percentage payout of incurred losses, net of reinsurance, year one</t>
  </si>
  <si>
    <t>Average annual percentage payout of incurred losses, net of reinsurance, year two</t>
  </si>
  <si>
    <t>2.00%</t>
  </si>
  <si>
    <t>42.00%</t>
  </si>
  <si>
    <t>29.00%</t>
  </si>
  <si>
    <t>Average annual percentage payout of incurred losses, net of reinsurance, year three</t>
  </si>
  <si>
    <t>13.00%</t>
  </si>
  <si>
    <t>Average annual percentage payout of incurred losses, net of reinsurance, year four</t>
  </si>
  <si>
    <t>Average annual percentage payout of incurred losses, net of reinsurance, year five</t>
  </si>
  <si>
    <t>4.00%</t>
  </si>
  <si>
    <t>12.00%</t>
  </si>
  <si>
    <t>14.00%</t>
  </si>
  <si>
    <t>Average annual percentage payout of incurred losses, net of reinsurance, year six</t>
  </si>
  <si>
    <t>Average annual percentage payout of incurred losses, net of reinsurance, year seven</t>
  </si>
  <si>
    <t>9.00%</t>
  </si>
  <si>
    <t>Average annual percentage payout of incurred losses, net of reinsurance, year eight</t>
  </si>
  <si>
    <t>6.00%</t>
  </si>
  <si>
    <t>Average annual percentage payout of incurred losses, net of reinsurance, year nine</t>
  </si>
  <si>
    <t>5.00%</t>
  </si>
  <si>
    <t>Average annual percentage payout of incurred losses, net of reinsurance, year ten</t>
  </si>
  <si>
    <t>16.00%</t>
  </si>
  <si>
    <t>21.00%</t>
  </si>
  <si>
    <t>1.00%</t>
  </si>
  <si>
    <t>19.00%</t>
  </si>
  <si>
    <t>37.00%</t>
  </si>
  <si>
    <t>17.00%</t>
  </si>
  <si>
    <t>0.00%</t>
  </si>
  <si>
    <t>11.00%</t>
  </si>
  <si>
    <t>Retroactive reinsurance contracts - Reconciliation of changes in claim liabilities and deferred charge assets (Detail) - USD ($) $ in Millions</t>
  </si>
  <si>
    <t>Unpaid losses and loss adjustment expenses, beginning of year</t>
  </si>
  <si>
    <t>Unpaid losses and loss adjustment expenses, end of year</t>
  </si>
  <si>
    <t>Deferred charges reinsurance assumed, beginning of year</t>
  </si>
  <si>
    <t>Deferred charges reinsurance assumed, end of year</t>
  </si>
  <si>
    <t>Retroactive Reinsurance [Member]</t>
  </si>
  <si>
    <t>Total incurred losses and loss adjustment expenses</t>
  </si>
  <si>
    <t>Unpaid Losses and Loss Adjustment Expenses [Member] | Retroactive Reinsurance [Member]</t>
  </si>
  <si>
    <t>Paid losses and loss adjustment expenses</t>
  </si>
  <si>
    <t>Deferred Charges Reinsurance Assumed [Member] | Retroactive Reinsurance [Member]</t>
  </si>
  <si>
    <t>Retroactive reinsurance contracts - Narrative (Detail) - USD ($)</t>
  </si>
  <si>
    <t>Effects of Reinsurance [Line Items]</t>
  </si>
  <si>
    <t>Liabilities for environmental, asbestos and latent injury claims</t>
  </si>
  <si>
    <t>AIG [Member] | Retroactive Reinsurance [Member]</t>
  </si>
  <si>
    <t>Percentage of losses and allocated loss adjustment expenses reinsured in excess of retained amount</t>
  </si>
  <si>
    <t>80.00%</t>
  </si>
  <si>
    <t>Losses and allocated loss adjustment expenses retained amount</t>
  </si>
  <si>
    <t>AIG [Member] | Maximum [Member] | Retroactive Reinsurance [Member]</t>
  </si>
  <si>
    <t>Losses and allocated loss adjustment expenses reinsured in excess of retained amount</t>
  </si>
  <si>
    <t>Notes payable and other borrowings (Detail) € in Millions, £ in Millions, $ in Millions, ¥ in Billions</t>
  </si>
  <si>
    <t>Dec. 31, 2020EUR (€)</t>
  </si>
  <si>
    <t>Dec. 31, 2020JPY (¥)</t>
  </si>
  <si>
    <t>Dec. 31, 2020GBP (£)</t>
  </si>
  <si>
    <t>Debt Instrument [Line Items]</t>
  </si>
  <si>
    <t>Principal payments on debt - 2021</t>
  </si>
  <si>
    <t>Principal payments on debt - 2022</t>
  </si>
  <si>
    <t>Principal payments on debt - 2023</t>
  </si>
  <si>
    <t>Principal payments on debt - 2024</t>
  </si>
  <si>
    <t>Principal payments on debt - 2025</t>
  </si>
  <si>
    <t>Berkshire Hathaway Inc. (Parent) [Member] | Insurance and Other [Member] | U.S. Dollar Denominated [Member]</t>
  </si>
  <si>
    <t>Weighted average interest rate, percentage</t>
  </si>
  <si>
    <t>3.20%</t>
  </si>
  <si>
    <t>Berkshire Hathaway Inc. (Parent) [Member] | Insurance and Other [Member] | U.S. Dollar Denominated [Member] | Minimum [Member]</t>
  </si>
  <si>
    <t>Debt maturity year</t>
  </si>
  <si>
    <t>Berkshire Hathaway Inc. (Parent) [Member] | Insurance and Other [Member] | U.S. Dollar Denominated [Member] | Maximum [Member]</t>
  </si>
  <si>
    <t>2047</t>
  </si>
  <si>
    <t>Berkshire Hathaway Inc. (Parent) [Member] | Insurance and Other [Member] | Euro Denominated [Member]</t>
  </si>
  <si>
    <t>Berkshire Hathaway Inc. (Parent) [Member] | Insurance and Other [Member] | Euro Denominated [Member] | Minimum [Member]</t>
  </si>
  <si>
    <t>Berkshire Hathaway Inc. (Parent) [Member] | Insurance and Other [Member] | Euro Denominated [Member] | Maximum [Member]</t>
  </si>
  <si>
    <t>2035</t>
  </si>
  <si>
    <t>Berkshire Hathaway Inc. (Parent) [Member] | Insurance and Other [Member] | Japanese Yen Denominated [Member]</t>
  </si>
  <si>
    <t>0.70%</t>
  </si>
  <si>
    <t>Berkshire Hathaway Inc. (Parent) [Member] | Insurance and Other [Member] | Japanese Yen Denominated [Member] | Minimum [Member]</t>
  </si>
  <si>
    <t>Berkshire Hathaway Inc. (Parent) [Member] | Insurance and Other [Member] | Japanese Yen Denominated [Member] | Maximum [Member]</t>
  </si>
  <si>
    <t>2060</t>
  </si>
  <si>
    <t>Subsidiaries [Member] | Insurance and Other [Member]</t>
  </si>
  <si>
    <t>Other borrowings</t>
  </si>
  <si>
    <t>Short-term debt</t>
  </si>
  <si>
    <t>4.20%</t>
  </si>
  <si>
    <t>Short-term debt, weighted average interest rate</t>
  </si>
  <si>
    <t>2.50%</t>
  </si>
  <si>
    <t>Subsidiaries [Member] | Insurance and Other [Member] | Minimum [Member]</t>
  </si>
  <si>
    <t>Subsidiaries [Member] | Insurance and Other [Member] | Maximum [Member]</t>
  </si>
  <si>
    <t>2045</t>
  </si>
  <si>
    <t>Subsidiaries [Member] | Insurance and Other [Member] | U.S. Dollar Denominated [Member] | Berkshire Hathaway Finance Corporation [Member]</t>
  </si>
  <si>
    <t>3.70%</t>
  </si>
  <si>
    <t>Subsidiaries [Member] | Insurance and Other [Member] | U.S. Dollar Denominated [Member] | Berkshire Hathaway Finance Corporation [Member] | Minimum [Member]</t>
  </si>
  <si>
    <t>Subsidiaries [Member] | Insurance and Other [Member] | U.S. Dollar Denominated [Member] | Berkshire Hathaway Finance Corporation [Member] | Maximum [Member]</t>
  </si>
  <si>
    <t>2050</t>
  </si>
  <si>
    <t>Subsidiaries [Member] | Insurance and Other [Member] | Great Britain Pound Denominated [Member] | Berkshire Hathaway Finance Corporation [Member]</t>
  </si>
  <si>
    <t>Subsidiaries [Member] | Insurance and Other [Member] | Great Britain Pound Denominated [Member] | Berkshire Hathaway Finance Corporation [Member] | Minimum [Member]</t>
  </si>
  <si>
    <t>2039</t>
  </si>
  <si>
    <t>Subsidiaries [Member] | Insurance and Other [Member] | Great Britain Pound Denominated [Member] | Berkshire Hathaway Finance Corporation [Member] | Maximum [Member]</t>
  </si>
  <si>
    <t>2059</t>
  </si>
  <si>
    <t>Subsidiaries [Member] | Railroad, Utilities and Energy [Member] | Berkshire Hathaway Energy [Member]</t>
  </si>
  <si>
    <t>Senior unsecured debt</t>
  </si>
  <si>
    <t>Subsidiaries [Member] | Railroad, Utilities and Energy [Member] | Berkshire Hathaway Energy [Member] | Minimum [Member]</t>
  </si>
  <si>
    <t>Subsidiaries [Member] | Railroad, Utilities and Energy [Member] | Berkshire Hathaway Energy [Member] | Maximum [Member]</t>
  </si>
  <si>
    <t>2051</t>
  </si>
  <si>
    <t>Subsidiaries [Member] | Railroad, Utilities and Energy [Member] | Berkshire Hathaway Energy Subsidiaries [Member]</t>
  </si>
  <si>
    <t>4.10%</t>
  </si>
  <si>
    <t>Subsidiaries [Member] | Railroad, Utilities and Energy [Member] | Berkshire Hathaway Energy Subsidiaries [Member] | Minimum [Member]</t>
  </si>
  <si>
    <t>Subsidiaries [Member] | Railroad, Utilities and Energy [Member] | Berkshire Hathaway Energy Subsidiaries [Member] | Maximum [Member]</t>
  </si>
  <si>
    <t>2064</t>
  </si>
  <si>
    <t>Subsidiaries [Member] | Railroad, Utilities and Energy [Member] | Berkshire Hathaway Energy and Subsidiaries [Member]</t>
  </si>
  <si>
    <t>1.80%</t>
  </si>
  <si>
    <t>Subsidiaries [Member] | Railroad, Utilities and Energy [Member] | Burlington Northern Santa Fe ("BNSF") and subsidiaries [Member]</t>
  </si>
  <si>
    <t>4.60%</t>
  </si>
  <si>
    <t>Subsidiaries [Member] | Railroad, Utilities and Energy [Member] | Burlington Northern Santa Fe ("BNSF") and subsidiaries [Member] | Minimum [Member]</t>
  </si>
  <si>
    <t>Subsidiaries [Member] | Railroad, Utilities and Energy [Member] | Burlington Northern Santa Fe ("BNSF") and subsidiaries [Member] | Maximum [Member]</t>
  </si>
  <si>
    <t>2097</t>
  </si>
  <si>
    <t>Notes payable and other borrowings - Narrative (Detail) € in Millions, £ in Millions, $ in Millions, ¥ in Billions</t>
  </si>
  <si>
    <t>1 Months Ended</t>
  </si>
  <si>
    <t>Apr. 30, 2020USD ($)</t>
  </si>
  <si>
    <t>Apr. 30, 2020JPY (¥)</t>
  </si>
  <si>
    <t>Mar. 31, 2020EUR (€)</t>
  </si>
  <si>
    <t>Nov. 01, 2020USD ($)</t>
  </si>
  <si>
    <t>Gain (loss) attributable to changes in foreign currency exchange rates</t>
  </si>
  <si>
    <t>Subsidiaries [Member] | Berkshire Hathaway Energy and Subsidiaries [Member] | Dominion Pipeline Business [Member]</t>
  </si>
  <si>
    <t>Business acquisition assumed debt</t>
  </si>
  <si>
    <t>Insurance and Other [Member] | Berkshire Hathaway Inc. (Parent) [Member] | Subsidiaries Excluding Berkshire Hathaway Finance Corporation [Member]</t>
  </si>
  <si>
    <t>Guarantee obligation</t>
  </si>
  <si>
    <t>Insurance and Other [Member] | Subsidiaries [Member]</t>
  </si>
  <si>
    <t>Insurance and Other [Member] | Subsidiaries [Member] | Minimum [Member]</t>
  </si>
  <si>
    <t>Insurance and Other [Member] | Subsidiaries [Member] | Maximum [Member]</t>
  </si>
  <si>
    <t>Insurance and Other [Member] | Senior Notes [Member] | Berkshire Hathaway Inc. (Parent) [Member]</t>
  </si>
  <si>
    <t>Insurance and Other [Member] | Senior Notes [Member] | Subsidiaries [Member] | Berkshire Hathaway Finance Corporation [Member]</t>
  </si>
  <si>
    <t>Principal amount of debt issued</t>
  </si>
  <si>
    <t>Insurance and Other [Member] | Senior Notes [Member] | Notes Due 2025 at 0.0% [Member] | Berkshire Hathaway Inc. (Parent) [Member]</t>
  </si>
  <si>
    <t>Repayments of borrowings | €</t>
  </si>
  <si>
    <t>Principal amount of debt issued | €</t>
  </si>
  <si>
    <t>Debt instrument, interest rate, stated percentage</t>
  </si>
  <si>
    <t>Insurance and Other [Member] | Senior Notes [Member] | Debt Due 2023 To 2060 [Member] | Berkshire Hathaway Inc. (Parent) [Member]</t>
  </si>
  <si>
    <t>1.07%</t>
  </si>
  <si>
    <t>Insurance and Other [Member] | Senior Notes [Member] | Debt Due 2023 To 2060 [Member] | Berkshire Hathaway Inc. (Parent) [Member] | Minimum [Member]</t>
  </si>
  <si>
    <t>Insurance and Other [Member] | Senior Notes [Member] | Debt Due 2023 To 2060 [Member] | Berkshire Hathaway Inc. (Parent) [Member] | Maximum [Member]</t>
  </si>
  <si>
    <t>Insurance and Other [Member] | Senior Notes [Member] | Notes Due 2030 at 1.45% [Member] | Subsidiaries [Member] | Berkshire Hathaway Finance Corporation [Member]</t>
  </si>
  <si>
    <t>1.45%</t>
  </si>
  <si>
    <t>2030</t>
  </si>
  <si>
    <t>Insurance and Other [Member] | Senior Notes [Member] | Notes Due 2030 at 1.85% [Member] | Subsidiaries [Member] | Berkshire Hathaway Finance Corporation [Member]</t>
  </si>
  <si>
    <t>1.85%</t>
  </si>
  <si>
    <t>Insurance and Other [Member] | Senior Notes [Member] | Notes Due 2050 at 2.85% [Member] | Subsidiaries [Member] | Berkshire Hathaway Finance Corporation [Member]</t>
  </si>
  <si>
    <t>2.85%</t>
  </si>
  <si>
    <t>Railroad, Utilities and Energy [Member] | Subsidiaries [Member] | Berkshire Hathaway Energy and Subsidiaries [Member]</t>
  </si>
  <si>
    <t>Railroad, Utilities and Energy [Member] | Debt Due 2025 To 2062 [Member] | Subsidiaries [Member] | Berkshire Hathaway Energy and Subsidiaries [Member]</t>
  </si>
  <si>
    <t>Railroad, Utilities and Energy [Member] | Debt Due 2025 To 2062 [Member] | Subsidiaries [Member] | Minimum [Member] | Berkshire Hathaway Energy and Subsidiaries [Member]</t>
  </si>
  <si>
    <t>Railroad, Utilities and Energy [Member] | Debt Due 2025 To 2062 [Member] | Subsidiaries [Member] | Maximum [Member] | Berkshire Hathaway Energy and Subsidiaries [Member]</t>
  </si>
  <si>
    <t>2062</t>
  </si>
  <si>
    <t>Railroad, Utilities and Energy [Member] | Senior Unsecured Debenture [Member] | Debentures Due 2051 [Member] | Subsidiaries [Member] | BNSF [Member]</t>
  </si>
  <si>
    <t>3.05%</t>
  </si>
  <si>
    <t>Notes payable and other borrowings - Credit agreements - Narrative (Detail) - Line of Credit and Commercial Paper Facilities [Member] - Subsidiaries [Member] $ in Billions</t>
  </si>
  <si>
    <t>Line of Credit Facility [Line Items]</t>
  </si>
  <si>
    <t>Unused lines of credit available</t>
  </si>
  <si>
    <t>Berkshire Hathaway Energy and Subsidiaries [Member]</t>
  </si>
  <si>
    <t>Income taxes - Liabilities (Detail) - USD ($) $ in Millions</t>
  </si>
  <si>
    <t>Currently payable (receivable)</t>
  </si>
  <si>
    <t>Deferred</t>
  </si>
  <si>
    <t>Income taxes - Deferred taxes (Detail) - USD ($) $ in Millions</t>
  </si>
  <si>
    <t>Deferred tax liabilities:</t>
  </si>
  <si>
    <t>Investments – unrealized appreciation and cost basis differences</t>
  </si>
  <si>
    <t>Property, plant and equipment and equipment held for lease</t>
  </si>
  <si>
    <t>Deferred tax liabilities</t>
  </si>
  <si>
    <t>Deferred tax assets:</t>
  </si>
  <si>
    <t>Accrued liabilities</t>
  </si>
  <si>
    <t>Deferred tax assets</t>
  </si>
  <si>
    <t>Net deferred tax liability</t>
  </si>
  <si>
    <t>Income taxes - Narrative (Detail) - USD ($) $ in Millions</t>
  </si>
  <si>
    <t>Income Taxes [Line Items]</t>
  </si>
  <si>
    <t>Statutory U.S. Corporate income tax rate</t>
  </si>
  <si>
    <t>Open tax years</t>
  </si>
  <si>
    <t>2012 2013</t>
  </si>
  <si>
    <t>Unrecognized tax benefits</t>
  </si>
  <si>
    <t>Unrecognized tax benefits that would impact effective tax rate</t>
  </si>
  <si>
    <t>Tax Equity Investment Funds [Member]</t>
  </si>
  <si>
    <t>Income tax expense for uncertain tax positions</t>
  </si>
  <si>
    <t>Tax Year 2012 [Member]</t>
  </si>
  <si>
    <t>Income tax examination, year under examination</t>
  </si>
  <si>
    <t>2014</t>
  </si>
  <si>
    <t>Tax Year 2016 [Member]</t>
  </si>
  <si>
    <t>2016</t>
  </si>
  <si>
    <t>Income taxes - Income tax expense components (Detail) - USD ($) $ in Millions</t>
  </si>
  <si>
    <t>Income tax expense:</t>
  </si>
  <si>
    <t>Federal</t>
  </si>
  <si>
    <t>State</t>
  </si>
  <si>
    <t>Foreign</t>
  </si>
  <si>
    <t>Total income taxes</t>
  </si>
  <si>
    <t>Current</t>
  </si>
  <si>
    <t>Income taxes - Income tax expense reconciliation (Detail) - USD ($) $ in Millions</t>
  </si>
  <si>
    <t>Income tax expense reconciliation</t>
  </si>
  <si>
    <t>Hypothetical income tax expense computed at the U.S. federal statutory rate</t>
  </si>
  <si>
    <t>Dividends received deduction and tax-exempt interest</t>
  </si>
  <si>
    <t>State income taxes, less U.S. federal income tax benefit</t>
  </si>
  <si>
    <t>Foreign tax rate differences</t>
  </si>
  <si>
    <t>U.S. income tax credits</t>
  </si>
  <si>
    <t>Net benefit from the enactment of the TCJA</t>
  </si>
  <si>
    <t>Goodwill impairments</t>
  </si>
  <si>
    <t>Other differences, net</t>
  </si>
  <si>
    <t>Effective income tax rate</t>
  </si>
  <si>
    <t>22.30%</t>
  </si>
  <si>
    <t>20.40%</t>
  </si>
  <si>
    <t>(8.00%)</t>
  </si>
  <si>
    <t>Dividend restrictions - Insurance subsidiaries (Detail) - USD ($) $ in Billions</t>
  </si>
  <si>
    <t>Statutory Accounting Practices [Line Items]</t>
  </si>
  <si>
    <t>Investments in fixed maturity and equity securities and short-term investments on deposit with U.S. state insurance authorities</t>
  </si>
  <si>
    <t>Principal Insurance Subsidiaries [Member]</t>
  </si>
  <si>
    <t>Amount available for payment of dividends without prior regulatory approval during 2021</t>
  </si>
  <si>
    <t>United States Based Property and Casualty Insurance Subsidiaries [Member]</t>
  </si>
  <si>
    <t>Statutory shareholders' equity</t>
  </si>
  <si>
    <t>Fair value measurements - Financial assets and liabilities (Detail) € in Millions, £ in Millions, $ in Millions, ¥ in Billions</t>
  </si>
  <si>
    <t>Fair Value, Assets and Liabilities Measured on Recurring and Nonrecurring Basis [Line Items]</t>
  </si>
  <si>
    <t>Notes payable and other borrowings - carrying value</t>
  </si>
  <si>
    <t>Equity method investments - carrying value</t>
  </si>
  <si>
    <t>Fair Value, Measurements, Recurring [Member] | Quoted Prices (Level 1) [Member]</t>
  </si>
  <si>
    <t>Fair Value, Measurements, Recurring [Member] | Quoted Prices (Level 1) [Member] | The Kraft Heinz Company [Member]</t>
  </si>
  <si>
    <t>Fair Value, Measurements, Recurring [Member] | Quoted Prices (Level 1) [Member] | U.S. Treasury, U.S. government corporations and agencies [Member]</t>
  </si>
  <si>
    <t>Fair Value, Measurements, Recurring [Member] | Quoted Prices (Level 1) [Member] | Foreign governments [Member]</t>
  </si>
  <si>
    <t>Fair Value, Measurements, Recurring [Member] | Quoted Prices (Level 1) [Member] | Other Assets [Member]</t>
  </si>
  <si>
    <t>Derivative contract assets</t>
  </si>
  <si>
    <t>Fair Value, Measurements, Recurring [Member] | Quoted Prices (Level 1) [Member] | Accounts Payable, Accruals and Other Liabilities [Member] | Railroad, Utilities and Energy [Member]</t>
  </si>
  <si>
    <t>Fair Value, Measurements, Recurring [Member] | Significant Other Observable Inputs (Level 2) [Member]</t>
  </si>
  <si>
    <t>Fair Value, Measurements, Recurring [Member] | Significant Other Observable Inputs (Level 2) [Member] | Railroad, Utilities and Energy [Member]</t>
  </si>
  <si>
    <t>Fair Value, Measurements, Recurring [Member] | Significant Other Observable Inputs (Level 2) [Member] | Insurance and Other [Member]</t>
  </si>
  <si>
    <t>Fair Value, Measurements, Recurring [Member] | Significant Other Observable Inputs (Level 2) [Member] | U.S. Treasury, U.S. government corporations and agencies [Member]</t>
  </si>
  <si>
    <t>Fair Value, Measurements, Recurring [Member] | Significant Other Observable Inputs (Level 2) [Member] | Foreign governments [Member]</t>
  </si>
  <si>
    <t>Fair Value, Measurements, Recurring [Member] | Significant Other Observable Inputs (Level 2) [Member] | Corporate bonds [Member]</t>
  </si>
  <si>
    <t>Fair Value, Measurements, Recurring [Member] | Significant Other Observable Inputs (Level 2) [Member] | Other [Member]</t>
  </si>
  <si>
    <t>Fair Value, Measurements, Recurring [Member] | Significant Other Observable Inputs (Level 2) [Member] | Other Assets [Member]</t>
  </si>
  <si>
    <t>Fair Value, Measurements, Recurring [Member] | Significant Other Observable Inputs (Level 2) [Member] | Accounts Payable, Accruals and Other Liabilities [Member] | Railroad, Utilities and Energy [Member]</t>
  </si>
  <si>
    <t>Fair Value, Measurements, Recurring [Member] | Significant Unobservable Inputs (Level 3) [Member]</t>
  </si>
  <si>
    <t>Fair Value, Measurements, Recurring [Member] | Significant Unobservable Inputs (Level 3) [Member] | Insurance and Other [Member]</t>
  </si>
  <si>
    <t>Fair Value, Measurements, Recurring [Member] | Significant Unobservable Inputs (Level 3) [Member] | Equity Index Put Options [Member]</t>
  </si>
  <si>
    <t>Fair Value, Measurements, Recurring [Member] | Significant Unobservable Inputs (Level 3) [Member] | Corporate bonds [Member]</t>
  </si>
  <si>
    <t>Fair Value, Measurements, Recurring [Member] | Significant Unobservable Inputs (Level 3) [Member] | Other Assets [Member]</t>
  </si>
  <si>
    <t>Fair Value, Measurements, Recurring [Member] | Significant Unobservable Inputs (Level 3) [Member] | Accounts Payable, Accruals and Other Liabilities [Member] | Railroad, Utilities and Energy [Member]</t>
  </si>
  <si>
    <t>Fair Value, Measurements, Recurring [Member] | Carrying Value [Member]</t>
  </si>
  <si>
    <t>Fair Value, Measurements, Recurring [Member] | Carrying Value [Member] | Railroad, Utilities and Energy [Member]</t>
  </si>
  <si>
    <t>Fair Value, Measurements, Recurring [Member] | Carrying Value [Member] | Insurance and Other [Member]</t>
  </si>
  <si>
    <t>Fair Value, Measurements, Recurring [Member] | Carrying Value [Member] | Equity Index Put Options [Member]</t>
  </si>
  <si>
    <t>Fair Value, Measurements, Recurring [Member] | Carrying Value [Member] | The Kraft Heinz Company [Member]</t>
  </si>
  <si>
    <t>Fair Value, Measurements, Recurring [Member] | Carrying Value [Member] | U.S. Treasury, U.S. government corporations and agencies [Member]</t>
  </si>
  <si>
    <t>Fair Value, Measurements, Recurring [Member] | Carrying Value [Member] | Foreign governments [Member]</t>
  </si>
  <si>
    <t>Fair Value, Measurements, Recurring [Member] | Carrying Value [Member] | Corporate bonds [Member]</t>
  </si>
  <si>
    <t>Fair Value, Measurements, Recurring [Member] | Carrying Value [Member] | Other [Member]</t>
  </si>
  <si>
    <t>Fair Value, Measurements, Recurring [Member] | Carrying Value [Member] | Other Assets [Member]</t>
  </si>
  <si>
    <t>Fair Value, Measurements, Recurring [Member] | Carrying Value [Member] | Accounts Payable, Accruals and Other Liabilities [Member] | Railroad, Utilities and Energy [Member]</t>
  </si>
  <si>
    <t>Fair Value, Measurements, Recurring [Member] | Fair Value [Member]</t>
  </si>
  <si>
    <t>Fair Value, Measurements, Recurring [Member] | Fair Value [Member] | Railroad, Utilities and Energy [Member]</t>
  </si>
  <si>
    <t>Fair Value, Measurements, Recurring [Member] | Fair Value [Member] | Insurance and Other [Member]</t>
  </si>
  <si>
    <t>Fair Value, Measurements, Recurring [Member] | Fair Value [Member] | Equity Index Put Options [Member]</t>
  </si>
  <si>
    <t>Fair Value, Measurements, Recurring [Member] | Fair Value [Member] | The Kraft Heinz Company [Member]</t>
  </si>
  <si>
    <t>Fair Value, Measurements, Recurring [Member] | Fair Value [Member] | U.S. Treasury, U.S. government corporations and agencies [Member]</t>
  </si>
  <si>
    <t>Fair Value, Measurements, Recurring [Member] | Fair Value [Member] | Foreign governments [Member]</t>
  </si>
  <si>
    <t>Fair Value, Measurements, Recurring [Member] | Fair Value [Member] | Corporate bonds [Member]</t>
  </si>
  <si>
    <t>Fair Value, Measurements, Recurring [Member] | Fair Value [Member] | Other [Member]</t>
  </si>
  <si>
    <t>Fair Value, Measurements, Recurring [Member] | Fair Value [Member] | Other Assets [Member]</t>
  </si>
  <si>
    <t>Fair Value, Measurements, Recurring [Member] | Fair Value [Member] | Accounts Payable, Accruals and Other Liabilities [Member] | Railroad, Utilities and Energy [Member]</t>
  </si>
  <si>
    <t>Assets are included in other assets and liabilities are included in accounts payable, accruals and other liabilities.</t>
  </si>
  <si>
    <t>Fair value measurements - Significant unobservable inputs (Detail) - Significant Unobservable Inputs (Level 3) [Member] - USD ($) $ in Millions</t>
  </si>
  <si>
    <t>Fair Value, Net Derivative Asset (Liability) Measured on Recurring Basis, Unobservable Input Reconciliation [Line Items]</t>
  </si>
  <si>
    <t>Net derivative contract liabilities - Beginning Balance</t>
  </si>
  <si>
    <t>Net derivative contract liabilities - Gains (losses) included in earnings</t>
  </si>
  <si>
    <t>Net derivative contract liabilities - Gains (losses) included in other comprehensive income</t>
  </si>
  <si>
    <t>Net derivative contract liabilities - Gains (losses) included in regulatory assets and liabilities</t>
  </si>
  <si>
    <t>Net derivative contract liabilities - Acquisitions</t>
  </si>
  <si>
    <t>Net derivative contract liabilities - Dispositions and settlements</t>
  </si>
  <si>
    <t>Net derivative contract liabilities - Ending Balance</t>
  </si>
  <si>
    <t>Investments in Equity and Fixed Maturity Securities [Member]</t>
  </si>
  <si>
    <t>Beginning Balance</t>
  </si>
  <si>
    <t>Gains (losses) included in earnings</t>
  </si>
  <si>
    <t>Acquisitions</t>
  </si>
  <si>
    <t>Dispositions and settlements</t>
  </si>
  <si>
    <t>Ending Balance</t>
  </si>
  <si>
    <t>Fair value measurements - Narrative (Detail) - Occidental Corporation [Member] - USD ($) $ in Billions</t>
  </si>
  <si>
    <t>Aug. 31, 2019</t>
  </si>
  <si>
    <t>Fair Value Measurement Inputs and Valuation Techniques [Line Items]</t>
  </si>
  <si>
    <t>Acquisition of preferred and common stock warrants</t>
  </si>
  <si>
    <t>Preferred Stock [Member]</t>
  </si>
  <si>
    <t>Investments in equity securities, description</t>
  </si>
  <si>
    <t>The Occidental Preferred is redeemable at Occidental’s option beginning in 2029.</t>
  </si>
  <si>
    <t>Common Stock Warrants [Member]</t>
  </si>
  <si>
    <t>The Occidental common stock warrants contractually expire on the one-year anniversary on which no Occidental Preferred remains outstanding.</t>
  </si>
  <si>
    <t>Fair value measurements - Other information (Detail) $ in Millions</t>
  </si>
  <si>
    <t>Significant Unobservable Inputs (Level 3) [Member] | Fair Value, Measurements, Recurring [Member]</t>
  </si>
  <si>
    <t>Significant Unobservable Inputs (Level 3) [Member] | Fair Value, Measurements, Recurring [Member] | Option Pricing Model [Member]</t>
  </si>
  <si>
    <t>Derivative contract liabilities, fair value</t>
  </si>
  <si>
    <t>Significant Unobservable Inputs (Level 3) [Member] | Preferred Stock [Member] | Fair Value, Measurements, Recurring [Member] | Discounted Cash Flow [Member]</t>
  </si>
  <si>
    <t>Significant Unobservable Inputs (Level 3) [Member] | Common Stock Warrants [Member] | Fair Value, Measurements, Recurring [Member] | Warrant Pricing Model [Member]</t>
  </si>
  <si>
    <t>Significant Unobservable Inputs (Level 3) [Member] | Expected Duration [Member] | Preferred Stock [Member] | Weighted Average [Member] | Fair Value, Measurements, Recurring [Member] | Discounted Cash Flow [Member]</t>
  </si>
  <si>
    <t>Unobservable inputs, term</t>
  </si>
  <si>
    <t>9 years</t>
  </si>
  <si>
    <t>Significant Unobservable Inputs (Level 3) [Member] | Expected Duration [Member] | Common Stock Warrants [Member] | Weighted Average [Member] | Fair Value, Measurements, Recurring [Member] | Warrant Pricing Model [Member]</t>
  </si>
  <si>
    <t>Significant Unobservable Inputs (Level 3) [Member] | Discount for Transferability Restrictions and Subordination [Member] | Preferred Stock [Member] | Weighted Average [Member] | Fair Value, Measurements, Recurring [Member]</t>
  </si>
  <si>
    <t>Unobservable inputs</t>
  </si>
  <si>
    <t>Significant Unobservable Inputs (Level 3) [Member] | Volatility [Member] | Weighted Average [Member] | Fair Value, Measurements, Recurring [Member] | Option Pricing Model [Member]</t>
  </si>
  <si>
    <t>Significant Unobservable Inputs (Level 3) [Member] | Volatility [Member] | Common Stock Warrants [Member] | Weighted Average [Member] | Fair Value, Measurements, Recurring [Member] | Warrant Pricing Model [Member]</t>
  </si>
  <si>
    <t>Accumulated other comprehensive income (Detail) - USD ($) $ in Millions</t>
  </si>
  <si>
    <t>Accumulated Other Comprehensive Income (Loss) [Line Items]</t>
  </si>
  <si>
    <t>Cumulative effect, period of adoption, adjustment [Member]</t>
  </si>
  <si>
    <t>Unrealized appreciation of investments, net [Member]</t>
  </si>
  <si>
    <t>Unrealized appreciation of investments, net [Member] | Cumulative effect, period of adoption, adjustment [Member]</t>
  </si>
  <si>
    <t>Foreign currency translation [Member]</t>
  </si>
  <si>
    <t>Foreign currency translation [Member] | Cumulative effect, period of adoption, adjustment [Member]</t>
  </si>
  <si>
    <t>Defined benefit pension plans [Member]</t>
  </si>
  <si>
    <t>Defined benefit pension plans [Member] | Cumulative effect, period of adoption, adjustment [Member]</t>
  </si>
  <si>
    <t>Other AOCI transactions [Member]</t>
  </si>
  <si>
    <t>Other AOCI transactions [Member] | Cumulative effect, period of adoption, adjustment [Member]</t>
  </si>
  <si>
    <t>Accumulated other comprehensive income [Member]</t>
  </si>
  <si>
    <t>Common stock - Narrative (Detail)</t>
  </si>
  <si>
    <t>Dec. 31, 2020USD ($)Voteshares</t>
  </si>
  <si>
    <t>Dec. 31, 2019shares</t>
  </si>
  <si>
    <t>Dec. 31, 2018shares</t>
  </si>
  <si>
    <t>Dec. 31, 2017shares</t>
  </si>
  <si>
    <t>Class of Stock [Line Items]</t>
  </si>
  <si>
    <t>Preferred Stock, shares authorized</t>
  </si>
  <si>
    <t>Preferred Stock, shares issued</t>
  </si>
  <si>
    <t>Common Stock Repurchase Program [Member]</t>
  </si>
  <si>
    <t>Shares repurchase, authorization description</t>
  </si>
  <si>
    <t>Berkshire’s common stock repurchase program, as amended, permits Berkshire to repurchase shares any time that Warren Buffett, Berkshire’s Chairman of the Board and Chief Executive Officer, and Charlie Munger, Vice Chairman of the Board, believe that the repurchase price is below Berkshire’s intrinsic value, conservatively determined.</t>
  </si>
  <si>
    <t>Minimum cash, cash equivalents and U.S. Treasury Bill threshold after repurchase of common stock shares, amount | $</t>
  </si>
  <si>
    <t>Class A [Member]</t>
  </si>
  <si>
    <t>Number of votes entitled per share, number | Vote</t>
  </si>
  <si>
    <t>Shares outstanding</t>
  </si>
  <si>
    <t>Class B [Member]</t>
  </si>
  <si>
    <t>Number of shares of Class B stock obtainable from converting one Class A share</t>
  </si>
  <si>
    <t>Common stock (Detail) - shares</t>
  </si>
  <si>
    <t>Shares issued, beginning balance</t>
  </si>
  <si>
    <t>Treasury shares, beginning balance</t>
  </si>
  <si>
    <t>Shares outstanding, beginning balance</t>
  </si>
  <si>
    <t>Conversions of Class A common stock to Class B common stock and exercises of replacement stock options</t>
  </si>
  <si>
    <t>Treasury stock acquired</t>
  </si>
  <si>
    <t>Shares issued, ending balance</t>
  </si>
  <si>
    <t>Treasury shares, ending balance</t>
  </si>
  <si>
    <t>Shares outstanding, ending balance</t>
  </si>
  <si>
    <t>Common stock (Parenthetical) (Detail)</t>
  </si>
  <si>
    <t>Dec. 31, 2020$ / sharesshares</t>
  </si>
  <si>
    <t>Common Stock, par value per share | $ / shares</t>
  </si>
  <si>
    <t>Common Stock, shares authorized | shares</t>
  </si>
  <si>
    <t>Revenue from contracts with customers disaggregated by reportable segment and source of revenue (Detail) - USD ($) $ in Millions</t>
  </si>
  <si>
    <t>Disaggregation of Revenue [Line Items]</t>
  </si>
  <si>
    <t>Revenue from contracts with customers</t>
  </si>
  <si>
    <t>Other revenues</t>
  </si>
  <si>
    <t>Industrial and Commercial Products [Member]</t>
  </si>
  <si>
    <t>Building Products [Member]</t>
  </si>
  <si>
    <t>Consumer Products [Member]</t>
  </si>
  <si>
    <t>Grocery and Convenience Store Distribution [Member]</t>
  </si>
  <si>
    <t>Food and Beverage Distribution [Member]</t>
  </si>
  <si>
    <t>Auto Sales [Member]</t>
  </si>
  <si>
    <t>Other Retail and Wholesale Distribution [Member]</t>
  </si>
  <si>
    <t>Service [Member]</t>
  </si>
  <si>
    <t>Electricity and Natural Gas [Member]</t>
  </si>
  <si>
    <t>Manufacturing Businesses [Member]</t>
  </si>
  <si>
    <t>Manufacturing Businesses [Member] | Industrial and Commercial Products [Member]</t>
  </si>
  <si>
    <t>Manufacturing Businesses [Member] | Building Products [Member]</t>
  </si>
  <si>
    <t>Manufacturing Businesses [Member] | Consumer Products [Member]</t>
  </si>
  <si>
    <t>Manufacturing Businesses [Member] | Other Retail and Wholesale Distribution [Member]</t>
  </si>
  <si>
    <t>Manufacturing Businesses [Member] | Service [Member]</t>
  </si>
  <si>
    <t>McLane Company [Member]</t>
  </si>
  <si>
    <t>McLane Company [Member] | Grocery and Convenience Store Distribution [Member]</t>
  </si>
  <si>
    <t>McLane Company [Member] | Food and Beverage Distribution [Member]</t>
  </si>
  <si>
    <t>McLane Company [Member] | Service [Member]</t>
  </si>
  <si>
    <t>Service and Retailing Businesses [Member]</t>
  </si>
  <si>
    <t>Service and Retailing Businesses [Member] | Industrial and Commercial Products [Member]</t>
  </si>
  <si>
    <t>Service and Retailing Businesses [Member] | Auto Sales [Member]</t>
  </si>
  <si>
    <t>Service and Retailing Businesses [Member] | Other Retail and Wholesale Distribution [Member]</t>
  </si>
  <si>
    <t>Service and Retailing Businesses [Member] | Service [Member]</t>
  </si>
  <si>
    <t>BNSF [Member]</t>
  </si>
  <si>
    <t>BNSF [Member] | Service [Member]</t>
  </si>
  <si>
    <t>Berkshire Hathaway Energy [Member]</t>
  </si>
  <si>
    <t>Berkshire Hathaway Energy [Member] | Service [Member]</t>
  </si>
  <si>
    <t>Berkshire Hathaway Energy [Member] | Electricity and Natural Gas [Member]</t>
  </si>
  <si>
    <t>Insurance Corporate And Other [Member]</t>
  </si>
  <si>
    <t>Revenue from contracts with customers transaction price allocated to remaining performance obligations and timing of when performance obligations expected to be satisfied (Detail) $ in Millions</t>
  </si>
  <si>
    <t>Revenue, Remaining Performance Obligation, Expected Timing of Satisfaction [Line Items]</t>
  </si>
  <si>
    <t>Transaction price allocated to remaining performance obligations</t>
  </si>
  <si>
    <t>Electricity and Natural Gas [Member] | Revenue, Remaining Performance Obligation, Expected Timing of Satisfaction, Start Date [Axis]: 2021-01-01</t>
  </si>
  <si>
    <t>Performance obligations expected to be satisfied, period</t>
  </si>
  <si>
    <t>Electricity and Natural Gas [Member] | Revenue, Remaining Performance Obligation, Expected Timing of Satisfaction, Start Date [Axis]: 2022-01-01</t>
  </si>
  <si>
    <t xml:space="preserve"> </t>
  </si>
  <si>
    <t>Other Sales and Service Contracts [Member]</t>
  </si>
  <si>
    <t>Other Sales and Service Contracts [Member] | Revenue, Remaining Performance Obligation, Expected Timing of Satisfaction, Start Date [Axis]: 2021-01-01</t>
  </si>
  <si>
    <t>Other Sales and Service Contracts [Member] | Revenue, Remaining Performance Obligation, Expected Timing of Satisfaction, Start Date [Axis]: 2022-01-01</t>
  </si>
  <si>
    <t>Revenue from contracts with customers transaction price allocated to remaining performance obligations and timing of when performance obligations expected to be satisfied (Detail 1) $ in Millions</t>
  </si>
  <si>
    <t>Pension plans - Net periodic pension expense (Detail) - Pension Plans, Defined Benefit [Member] - USD ($) $ in Millions</t>
  </si>
  <si>
    <t>Components of net periodic pension expense</t>
  </si>
  <si>
    <t>Service cost</t>
  </si>
  <si>
    <t>Interest cost</t>
  </si>
  <si>
    <t>Expected return on plan assets</t>
  </si>
  <si>
    <t>Amortization of actuarial losses and other</t>
  </si>
  <si>
    <t>Net periodic pension expense</t>
  </si>
  <si>
    <t>Pension plans - Defined benefit pension plans - Narrative (Detail) - Pension Plans, Defined Benefit [Member] - USD ($) $ in Millions</t>
  </si>
  <si>
    <t>Defined Benefit Plan Disclosure [Line Items]</t>
  </si>
  <si>
    <t>Projected benefit obligation</t>
  </si>
  <si>
    <t>Amounts recognized in the Consolidated Balance Sheets:</t>
  </si>
  <si>
    <t>Funded status reflected in assets</t>
  </si>
  <si>
    <t>Funded status reflected in liabilities</t>
  </si>
  <si>
    <t>ABO</t>
  </si>
  <si>
    <t>Defined Benefit Plan, Expected Future Benefit Payment [Abstract]</t>
  </si>
  <si>
    <t>2026 - 2030</t>
  </si>
  <si>
    <t>Expected contribution to pension plans during the next year</t>
  </si>
  <si>
    <t>Unfunded Plans [Member]</t>
  </si>
  <si>
    <t>Pension plans - Projected benefit obligation, plan assets and net funded status (Detail) - Pension Plans, Defined Benefit [Member] - USD ($) $ in Millions</t>
  </si>
  <si>
    <t>Benefit obligations</t>
  </si>
  <si>
    <t>PBO beginning of year</t>
  </si>
  <si>
    <t>Benefits paid</t>
  </si>
  <si>
    <t>Settlements</t>
  </si>
  <si>
    <t>Actuarial (gains) or losses and other</t>
  </si>
  <si>
    <t>PBO end of year</t>
  </si>
  <si>
    <t>Plan assets</t>
  </si>
  <si>
    <t>Plan assets beginning of year</t>
  </si>
  <si>
    <t>Employer contributions</t>
  </si>
  <si>
    <t>Actual return on plan assets</t>
  </si>
  <si>
    <t>Plan assets end of year</t>
  </si>
  <si>
    <t>Funded status – net liability</t>
  </si>
  <si>
    <t>Pension plans - Schedule of information for plans with PBOs and ABOs in excess of plan assets (Detail) - Pension Plans, Defined Benefit [Member] - USD ($) $ in Millions</t>
  </si>
  <si>
    <t>PBOs</t>
  </si>
  <si>
    <t>ABOs</t>
  </si>
  <si>
    <t>Pension plans - Additional tabular disclosures (Detail) - Pension Plans, Defined Benefit [Member] - USD ($) $ in Millions</t>
  </si>
  <si>
    <t>Discount rate applicable to pension benefit obligations</t>
  </si>
  <si>
    <t>2.30%</t>
  </si>
  <si>
    <t>3.10%</t>
  </si>
  <si>
    <t>3.90%</t>
  </si>
  <si>
    <t>Expected long-term rate of return on plan assets</t>
  </si>
  <si>
    <t>6.20%</t>
  </si>
  <si>
    <t>6.40%</t>
  </si>
  <si>
    <t>Rate of compensation increase</t>
  </si>
  <si>
    <t>2.60%</t>
  </si>
  <si>
    <t>Discount rate applicable to net periodic pension expense</t>
  </si>
  <si>
    <t>3.40%</t>
  </si>
  <si>
    <t>Amounts recognized in other comprehensive income:</t>
  </si>
  <si>
    <t>Accumulated other comprehensive income (loss), beginning of year</t>
  </si>
  <si>
    <t>Amount included in net periodic pension expense</t>
  </si>
  <si>
    <t>Actuarial gains (losses) and other</t>
  </si>
  <si>
    <t>Accumulated other comprehensive income (loss), end of year</t>
  </si>
  <si>
    <t>Pension plans - Fair value of plan assets (Detail) - Pension Plans, Defined Benefit [Member] - USD ($) $ in Millions</t>
  </si>
  <si>
    <t>Fair value of plan assets</t>
  </si>
  <si>
    <t>Cash and Cash Equivalents [Member]</t>
  </si>
  <si>
    <t>Fixed Maturity Securities [Member]</t>
  </si>
  <si>
    <t>Investment Funds and Other [Member]</t>
  </si>
  <si>
    <t>Quoted Prices (Level 1) [Member]</t>
  </si>
  <si>
    <t>Quoted Prices (Level 1) [Member] | Cash and Cash Equivalents [Member]</t>
  </si>
  <si>
    <t>Quoted Prices (Level 1) [Member] | Equity Securities [Member]</t>
  </si>
  <si>
    <t>Quoted Prices (Level 1) [Member] | Fixed Maturity Securities [Member]</t>
  </si>
  <si>
    <t>Quoted Prices (Level 1) [Member] | Investment Funds and Other [Member]</t>
  </si>
  <si>
    <t>Significant Other Observable Inputs (Level 2) [Member]</t>
  </si>
  <si>
    <t>Significant Other Observable Inputs (Level 2) [Member] | Cash and Cash Equivalents [Member]</t>
  </si>
  <si>
    <t>Significant Other Observable Inputs (Level 2) [Member] | Equity Securities [Member]</t>
  </si>
  <si>
    <t>Significant Other Observable Inputs (Level 2) [Member] | Fixed Maturity Securities [Member]</t>
  </si>
  <si>
    <t>Significant Other Observable Inputs (Level 2) [Member] | Investment Funds and Other [Member]</t>
  </si>
  <si>
    <t>Significant Unobservable Inputs (Level 3) [Member]</t>
  </si>
  <si>
    <t>Significant Unobservable Inputs (Level 3) [Member] | Equity Securities [Member]</t>
  </si>
  <si>
    <t>Significant Unobservable Inputs (Level 3) [Member] | Fixed Maturity Securities [Member]</t>
  </si>
  <si>
    <t>Significant Unobservable Inputs (Level 3) [Member] | Investment Funds and Other [Member]</t>
  </si>
  <si>
    <t>Investment Funds and Partnerships at Net Asset Value [Member]</t>
  </si>
  <si>
    <t>Investment Funds and Partnerships at Net Asset Value [Member] | Investment Funds and Other [Member]</t>
  </si>
  <si>
    <t>Pension plans - Defined contribution pension plans - Narrative (Detail) - USD ($) $ in Billions</t>
  </si>
  <si>
    <t>Defined Contribution Plan [Abstract]</t>
  </si>
  <si>
    <t>Contributions to defined contribution plans</t>
  </si>
  <si>
    <t>Contingencies and Commitments - Narrative (Detail) $ in Billions</t>
  </si>
  <si>
    <t>Purchase commitments - 2021</t>
  </si>
  <si>
    <t>Purchase commitments - 2022</t>
  </si>
  <si>
    <t>Purchase commitments - 2023</t>
  </si>
  <si>
    <t>Purchase commitments - 2024</t>
  </si>
  <si>
    <t>Purchase commitments - 2025</t>
  </si>
  <si>
    <t>Purchase commitments - After 2025</t>
  </si>
  <si>
    <t>Estimated cost to acquire certain equity ownership interests of less than wholly-owned subsidiaries</t>
  </si>
  <si>
    <t>Supplemental cash flow information (Detail) - USD ($) $ in Millions</t>
  </si>
  <si>
    <t>Supplemental Cash Flow Information [Line Items]</t>
  </si>
  <si>
    <t>Cash paid during the period for income taxes</t>
  </si>
  <si>
    <t>Non-cash investing and financing activities:</t>
  </si>
  <si>
    <t>Liabilities assumed in connection with business acquisitions</t>
  </si>
  <si>
    <t>Operating lease liabilities arising from obtaining right-of-use assets</t>
  </si>
  <si>
    <t>Cash paid during the period for interest</t>
  </si>
  <si>
    <t>Business segment data - Revenues (Detail) - USD ($) $ in Millions</t>
  </si>
  <si>
    <t>Segment Reporting Information [Line Items]</t>
  </si>
  <si>
    <t>Operating Businesses [Member]</t>
  </si>
  <si>
    <t>Operating Businesses [Member] | Insurance Group [Member]</t>
  </si>
  <si>
    <t>Premiums earned</t>
  </si>
  <si>
    <t>Operating Businesses [Member] | Insurance Group [Member] | GEICO [Member]</t>
  </si>
  <si>
    <t>Operating Businesses [Member] | Insurance Group [Member] | Berkshire Hathaway Reinsurance Group [Member]</t>
  </si>
  <si>
    <t>Operating Businesses [Member] | Insurance Group [Member] | Berkshire Hathaway Primary Group [Member]</t>
  </si>
  <si>
    <t>Operating Businesses [Member] | BNSF [Member]</t>
  </si>
  <si>
    <t>Operating Businesses [Member] | Berkshire Hathaway Energy [Member]</t>
  </si>
  <si>
    <t>Operating Businesses [Member] | Manufacturing Businesses [Member]</t>
  </si>
  <si>
    <t>Operating Businesses [Member] | McLane Company [Member]</t>
  </si>
  <si>
    <t>Operating Businesses [Member] | Service and Retailing Businesses [Member]</t>
  </si>
  <si>
    <t>Corporate, Eliminations and Other [Member]</t>
  </si>
  <si>
    <t>Business segment data - Earnings (loss) before income taxes (Detail) - USD ($) $ in Millions</t>
  </si>
  <si>
    <t>Investment and derivative gains/losses</t>
  </si>
  <si>
    <t>Earnings (loss) before income taxes</t>
  </si>
  <si>
    <t>Earnings (loss) before income taxes from operating businesses</t>
  </si>
  <si>
    <t>Operating Businesses [Member] | Insurance Group [Member] | Insurance Premiums Earned [Member]</t>
  </si>
  <si>
    <t>Operating Businesses [Member] | Insurance Group [Member] | Interest, Dividend and Other Investment Income [Member]</t>
  </si>
  <si>
    <t>Operating Businesses [Member] | Insurance Group [Member] | GEICO [Member] | Insurance Premiums Earned [Member]</t>
  </si>
  <si>
    <t>Operating Businesses [Member] | Insurance Group [Member] | Berkshire Hathaway Reinsurance Group [Member] | Insurance Premiums Earned [Member]</t>
  </si>
  <si>
    <t>Operating Businesses [Member] | Insurance Group [Member] | Berkshire Hathaway Primary Group [Member] | Insurance Premiums Earned [Member]</t>
  </si>
  <si>
    <t>Segment Reconciling Items [Member]</t>
  </si>
  <si>
    <t>Business segment data - Additional tabular disclosures (Detail) - USD ($) $ in Millions</t>
  </si>
  <si>
    <t>Income tax expense</t>
  </si>
  <si>
    <t>Capital expenditures</t>
  </si>
  <si>
    <t>Depreciation of tangible assets</t>
  </si>
  <si>
    <t>Goodwill at year-end</t>
  </si>
  <si>
    <t>Identifiable assets at year-end</t>
  </si>
  <si>
    <t>Investment and derivative gains/losses, tax</t>
  </si>
  <si>
    <t>Interest expense, not allocated to segments, tax</t>
  </si>
  <si>
    <t>Equity method investments, tax</t>
  </si>
  <si>
    <t>Business segment data - Insurance premiums by type (Detail) - USD ($) $ in Millions</t>
  </si>
  <si>
    <t>Property/Casualty [Member]</t>
  </si>
  <si>
    <t>Premiums written - Direct</t>
  </si>
  <si>
    <t>Premiums written - Assumed</t>
  </si>
  <si>
    <t>Premiums written - Ceded</t>
  </si>
  <si>
    <t>Premiums written</t>
  </si>
  <si>
    <t>Premiums earned - Direct</t>
  </si>
  <si>
    <t>Premiums earned - Assumed</t>
  </si>
  <si>
    <t>Premiums earned - Ceded</t>
  </si>
  <si>
    <t>Life/Health [Member]</t>
  </si>
  <si>
    <t>Business segment data - Insurance premiums by geographic area (Detail) - USD ($) $ in Millions</t>
  </si>
  <si>
    <t>United States [Member] | Property/Casualty [Member]</t>
  </si>
  <si>
    <t>United States [Member] | Life/Health [Member]</t>
  </si>
  <si>
    <t>Asia Pacific [Member] | Property/Casualty [Member]</t>
  </si>
  <si>
    <t>Asia Pacific [Member] | Life/Health [Member]</t>
  </si>
  <si>
    <t>Western Europe [Member] | Property/Casualty [Member]</t>
  </si>
  <si>
    <t>Western Europe [Member] | Life/Health [Member]</t>
  </si>
  <si>
    <t>All Other [Member] | Property/Casualty [Member]</t>
  </si>
  <si>
    <t>All Other [Member] | Life/Health [Member]</t>
  </si>
  <si>
    <t>Business segment data - Narrative (Detail) - USD ($) $ in Millions</t>
  </si>
  <si>
    <t>Revenues</t>
  </si>
  <si>
    <t>Sales, Service and Leasing Revenues [Member]</t>
  </si>
  <si>
    <t>United States [Member] | Geographic Concentration [Member] | Sales, Service and Leasing Revenues [Member]</t>
  </si>
  <si>
    <t>86.00%</t>
  </si>
  <si>
    <t>85.00%</t>
  </si>
  <si>
    <t>84.00%</t>
  </si>
  <si>
    <t>United States [Member] | Geographic Concentration [Member] | Property, Plant and Equipment and Equipment Held for Lease [Member]</t>
  </si>
  <si>
    <t>89.00%</t>
  </si>
  <si>
    <t>Railroad, Utilities and Energy [Member] | United States [Member] | Geographic Concentration [Member] | Revenues [Member]</t>
  </si>
  <si>
    <t>96.00%</t>
  </si>
  <si>
    <t>Quarterly data (Detail) - USD ($) $ / shares in Units, $ in Millions</t>
  </si>
  <si>
    <t>Quarterly Financial Information [Line Items]</t>
  </si>
  <si>
    <t>Net earnings (loss) attributable to Berkshire shareholders</t>
  </si>
  <si>
    <t>After-tax investment and derivative gains/losses</t>
  </si>
  <si>
    <t>Net earnings (loss) attributable to Berkshire shareholders per equivalent Class A common share</t>
  </si>
  <si>
    <t>*
Includes after-tax investment and derivative gains/losses as follows:
1 st Quarter
2 nd Quarter
3 rd Quarter
4 th Quarter
2020
$
(55,617
)
$
31,645
$
24,737
$
30,826
2019
16,106
7,934
8,666
24,739</t>
  </si>
  <si>
    <t>Condensed Financial Information - Balance Sheets (Detail) € in Millions, £ in Millions, $ in Millions, ¥ in Billions</t>
  </si>
  <si>
    <t>Assets:</t>
  </si>
  <si>
    <t>Liabilities and Shareholders’ Equity:</t>
  </si>
  <si>
    <t>Investments in and advances to/from consolidated subsidiaries</t>
  </si>
  <si>
    <t>Investment in The Kraft Heinz Company</t>
  </si>
  <si>
    <t>Accounts payable, accrued interest and other liabilities</t>
  </si>
  <si>
    <t>Condensed Financial Information - Statements of Earnings and Comprehensive Income (Detail) - USD ($) $ in Millions</t>
  </si>
  <si>
    <t>From consolidated subsidiaries:</t>
  </si>
  <si>
    <t>Investment gains (losses)</t>
  </si>
  <si>
    <t>Cost and expense items:</t>
  </si>
  <si>
    <t>Dividends and distributions</t>
  </si>
  <si>
    <t>Undistributed earnings (losses)</t>
  </si>
  <si>
    <t>Total income from consolidated subsidiaries</t>
  </si>
  <si>
    <t>Other income</t>
  </si>
  <si>
    <t>General and administrative</t>
  </si>
  <si>
    <t>Foreign exchange (gains) losses on non-U.S. Dollar denominated debt</t>
  </si>
  <si>
    <t>Condensed Financial Information - Statements of Cash Flows (Detail) - USD ($) $ in Millions</t>
  </si>
  <si>
    <t>Adjustments to reconcile net earnings to cash flows from operating activities:</t>
  </si>
  <si>
    <t>Income taxes payable</t>
  </si>
  <si>
    <t>Other cash flow information:</t>
  </si>
  <si>
    <t>Income taxes paid</t>
  </si>
  <si>
    <t>Undistributed earnings of consolidated subsidiaries</t>
  </si>
  <si>
    <t>Non-cash dividends from subsidiaries</t>
  </si>
  <si>
    <t>Investments in and advances to/from consolidated subsidiaries, net</t>
  </si>
  <si>
    <t>Purchases of U.S. Treasury Bills</t>
  </si>
  <si>
    <t>Sales and maturities of U.S. Treasury Bills</t>
  </si>
  <si>
    <t>Increase (decrease) in cash and cash equivalents</t>
  </si>
  <si>
    <t>Cash and cash equivalents at beginning of year</t>
  </si>
  <si>
    <t>Interest paid</t>
  </si>
  <si>
    <t>Note to Condensed Financial Information - Narrative (Detail) € in Millions, $ in Millions, ¥ in Billions</t>
  </si>
  <si>
    <t>Condensed Financial Statements, Captions [Line Items]</t>
  </si>
  <si>
    <t>Debt maturities: 2021</t>
  </si>
  <si>
    <t>Debt maturities: 2022</t>
  </si>
  <si>
    <t>Debt maturities: 2023</t>
  </si>
  <si>
    <t>Debt maturities: 2024</t>
  </si>
  <si>
    <t>Debt maturities: 2025</t>
  </si>
  <si>
    <t>Guarantees of subsidiary debt</t>
  </si>
  <si>
    <t>Berkshire Hathaway Inc. (Parent) [Member] | Berkshire Hathaway Finance Corporation [Member]</t>
  </si>
  <si>
    <t>Berkshire Hathaway Inc. (Parent) [Member] | Insurance and Other [Member] | Senior Notes [Member] | Notes Due 2025 at 0.0% [Member]</t>
  </si>
  <si>
    <t>Berkshire Hathaway Inc. (Parent) [Member] | Insurance and Other [Member] | Senior Notes [Member] | Debt Due 2023 To 2060 [Member]</t>
  </si>
  <si>
    <t>Berkshire Hathaway Inc. (Parent) [Member] | Insurance and Other [Member] | Senior Notes [Member] | Debt Due 2023 To 2060 [Member] | Minimum [Member]</t>
  </si>
  <si>
    <t>Berkshire Hathaway Inc. (Parent) [Member] | Insurance and Other [Member] | Senior Notes [Member] | Debt Due 2023 To 2060 [Member] | Maximum [Member]</t>
  </si>
  <si>
    <t>Berkshire Hathaway Inc. (Parent) [Member] | The Kraft Heinz Company [Member]</t>
  </si>
  <si>
    <t>Equity method investment ownership percentage after transactions</t>
  </si>
  <si>
    <t>in Millions except per share</t>
  </si>
  <si>
    <t>Income Statement</t>
  </si>
  <si>
    <t>Insurance and Other:</t>
  </si>
  <si>
    <t>$</t>
  </si>
  <si>
    <t>Railroad, Utilities and Energy:</t>
  </si>
  <si>
    <t>Freight rail transportation revenues</t>
  </si>
  <si>
    <t>Energy operating revenues</t>
  </si>
  <si>
    <t>)</t>
  </si>
  <si>
    <t>Freight rail transportation expenses</t>
  </si>
  <si>
    <t>Utilities and energy cost of sales and other expenses</t>
  </si>
  <si>
    <t>(2,167</t>
  </si>
  <si>
    <t>(321</t>
  </si>
  <si>
    <t>Net earnings per average equivalent Class A share</t>
  </si>
  <si>
    <t>Net earnings per average equivalent Class B share*</t>
  </si>
  <si>
    <t>Average equivalent Class A shares outstanding</t>
  </si>
  <si>
    <t>Average equivalent Class B shares outstanding</t>
  </si>
  <si>
    <t>*</t>
  </si>
  <si>
    <t>Class B shares are economically equivalent to one-fifteen-hundredth of a Class A share. Accordingly, net earnings per average equivalent Class B share outstanding is equal to one-fifteen-hundredth of the equivalent Class A amount. See Note 22.</t>
  </si>
  <si>
    <t>See accompanying Notes to Consolidated Financial Statements</t>
  </si>
  <si>
    <t>K-72</t>
  </si>
  <si>
    <t>BERKSHIRE HATHAWAY INC.</t>
  </si>
  <si>
    <t>and Subsidiaries</t>
  </si>
  <si>
    <t>CONSOLIDATED STATEMENTS OF COMPREHENSIVE INCOME</t>
  </si>
  <si>
    <t>(dollars in millions)</t>
  </si>
  <si>
    <t>Year Ended December 31,</t>
  </si>
  <si>
    <t>(438</t>
  </si>
  <si>
    <t>(19</t>
  </si>
  <si>
    <t>(31</t>
  </si>
  <si>
    <t>(1,531</t>
  </si>
  <si>
    <t>(28</t>
  </si>
  <si>
    <t>(355</t>
  </si>
  <si>
    <t>(711</t>
  </si>
  <si>
    <t>(571</t>
  </si>
  <si>
    <t>(42</t>
  </si>
  <si>
    <t>(48</t>
  </si>
  <si>
    <t>(12</t>
  </si>
  <si>
    <t>(198</t>
  </si>
  <si>
    <t>(2,263</t>
  </si>
  <si>
    <t>Dec. 31, 2021</t>
  </si>
  <si>
    <t>Dec. 31, 2022</t>
  </si>
  <si>
    <t>Dec. 31, 2023</t>
  </si>
  <si>
    <t>Dec. 31, 2024</t>
  </si>
  <si>
    <t>Dec. 31, 2025</t>
  </si>
  <si>
    <t>Total Insurance and Other</t>
  </si>
  <si>
    <t>Total Railroad, Utilities and Energy</t>
  </si>
  <si>
    <t>Total Insurance Expenses</t>
  </si>
  <si>
    <t>Total Railrods, Utilites and Energy Expenses</t>
  </si>
  <si>
    <t>Net Revenues</t>
  </si>
  <si>
    <t xml:space="preserve">      % Growth</t>
  </si>
  <si>
    <t xml:space="preserve">      % of Revenue</t>
  </si>
  <si>
    <t xml:space="preserve">      % of Expenses</t>
  </si>
  <si>
    <t xml:space="preserve">      % of Total Expenses</t>
  </si>
  <si>
    <t xml:space="preserve">    % Tax Rate</t>
  </si>
  <si>
    <t xml:space="preserve">   % Margin</t>
  </si>
  <si>
    <t xml:space="preserve">   % Growth</t>
  </si>
  <si>
    <t>Adj EBITDA</t>
  </si>
  <si>
    <t>Add: Taxes</t>
  </si>
  <si>
    <t>Add: Interest</t>
  </si>
  <si>
    <t xml:space="preserve">Add: Depreciation </t>
  </si>
  <si>
    <t xml:space="preserve">   % of Revenue</t>
  </si>
  <si>
    <t>Balance Sheet</t>
  </si>
  <si>
    <t>Totals</t>
  </si>
  <si>
    <t>Current Assets</t>
  </si>
  <si>
    <t>Current Liabilites</t>
  </si>
  <si>
    <t>Net Working Capital</t>
  </si>
  <si>
    <t>Capital Expenditure</t>
  </si>
  <si>
    <t>Net PPE</t>
  </si>
  <si>
    <t xml:space="preserve"> (-) Cash</t>
  </si>
  <si>
    <t xml:space="preserve"> (-) Current Liabilities</t>
  </si>
  <si>
    <t xml:space="preserve"> (+) Short Term Debt</t>
  </si>
  <si>
    <t>Free Cash Flow</t>
  </si>
  <si>
    <t xml:space="preserve">  </t>
  </si>
  <si>
    <t xml:space="preserve"> Less: Taxes</t>
  </si>
  <si>
    <t xml:space="preserve"> Less: Capital Expenditure</t>
  </si>
  <si>
    <t xml:space="preserve"> Add: Change in Net Working Capital</t>
  </si>
  <si>
    <t xml:space="preserve">Growth Rate </t>
  </si>
  <si>
    <t>WACC</t>
  </si>
  <si>
    <t>Enterprise Value</t>
  </si>
  <si>
    <t xml:space="preserve"> Add: Cash</t>
  </si>
  <si>
    <t xml:space="preserve"> Less: Debt</t>
  </si>
  <si>
    <t>Equity Value</t>
  </si>
  <si>
    <t>Enterprise Value Sensitivity</t>
  </si>
  <si>
    <t>Long Term Growth Rate</t>
  </si>
  <si>
    <t>Share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</si>
</sst>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4" formatCode="_(&quot;$&quot;* #,##0.00_);_(&quot;$&quot;* \(#,##0.00\);_(&quot;$&quot;* &quot;-&quot;??_);_(@_)"/>
    <numFmt numFmtId="164" formatCode="_(&quot;$ &quot;#,##0_);_(&quot;$ &quot;\(#,##0\)"/>
    <numFmt numFmtId="165" formatCode="_(&quot;$ &quot;#,##0.0_);_(&quot;$ &quot;\(#,##0.0\)"/>
    <numFmt numFmtId="166" formatCode="_(&quot;$ &quot;#,##0.00_);_(&quot;$ &quot;\(#,##0.00\)"/>
    <numFmt numFmtId="167" formatCode="_(&quot;€ &quot;#,##0_);_(&quot;€ &quot;\(#,##0\)"/>
    <numFmt numFmtId="168" formatCode="_(&quot;¥ &quot;#,##0.0_);_(&quot;¥ &quot;\(#,##0.0\)"/>
    <numFmt numFmtId="169" formatCode="_(&quot;£ &quot;#,##0_);_(&quot;£ &quot;\(#,##0\)"/>
    <numFmt numFmtId="170" formatCode="#,##0.0000_);\(#,##0.0000\)"/>
    <numFmt numFmtId="171" formatCode="_(&quot;$ &quot;#,##0.0000_);_(&quot;$ &quot;\(#,##0.0000\)"/>
    <numFmt numFmtId="172" formatCode="#,##0.0_);\(#,##0.0\)"/>
    <numFmt numFmtId="173" formatCode="0_);[Red]\(0\)"/>
    <numFmt numFmtId="174" formatCode="0.0%"/>
    <numFmt numFmtId="175" formatCode="_(&quot;$&quot;* #,##0_);_(&quot;$&quot;* \(#,##0\);_(&quot;$&quot;* &quot;-&quot;??_);_(@_)"/>
  </numFmts>
  <fonts count="24">
    <font>
      <sz val="11"/>
      <color theme="1"/>
      <name val="Calibri"/>
      <family val="2"/>
      <scheme val="minor"/>
    </font>
    <font>
      <b/>
      <sz val="11"/>
      <name val="Calibri"/>
    </font>
    <font>
      <sz val="11"/>
      <name val="Calibri"/>
    </font>
    <font>
      <b/>
      <sz val="11"/>
      <color theme="1"/>
      <name val="Calibri"/>
      <family val="2"/>
      <scheme val="minor"/>
    </font>
    <font>
      <b/>
      <sz val="18"/>
      <color theme="1"/>
      <name val="Calibri"/>
      <family val="2"/>
      <scheme val="minor"/>
    </font>
    <font>
      <b/>
      <i/>
      <sz val="11"/>
      <color theme="1"/>
      <name val="Calibri"/>
      <family val="2"/>
      <scheme val="minor"/>
    </font>
    <font>
      <b/>
      <sz val="10"/>
      <color rgb="FF000000"/>
      <name val="Times New Roman"/>
      <family val="1"/>
    </font>
    <font>
      <sz val="10"/>
      <color rgb="FF000000"/>
      <name val="Times New Roman"/>
      <family val="1"/>
    </font>
    <font>
      <b/>
      <i/>
      <sz val="10"/>
      <color rgb="FF000000"/>
      <name val="Times New Roman"/>
      <family val="1"/>
    </font>
    <font>
      <sz val="1"/>
      <color rgb="FF000000"/>
      <name val="Times New Roman"/>
      <family val="1"/>
    </font>
    <font>
      <i/>
      <sz val="10"/>
      <color theme="1"/>
      <name val="Times New Roman"/>
      <family val="1"/>
    </font>
    <font>
      <i/>
      <sz val="10"/>
      <color rgb="FF000000"/>
      <name val="Times New Roman"/>
      <family val="1"/>
    </font>
    <font>
      <sz val="12"/>
      <color theme="1"/>
      <name val="Times New Roman"/>
      <family val="1"/>
    </font>
    <font>
      <b/>
      <sz val="8"/>
      <color rgb="FF000000"/>
      <name val="Times New Roman"/>
      <family val="1"/>
    </font>
    <font>
      <sz val="11"/>
      <color rgb="FF0000FF"/>
      <name val="Calibri"/>
      <family val="2"/>
      <scheme val="minor"/>
    </font>
    <font>
      <sz val="11"/>
      <name val="Calibri"/>
      <family val="2"/>
      <scheme val="minor"/>
    </font>
    <font>
      <i/>
      <sz val="11"/>
      <name val="Calibri"/>
      <family val="2"/>
      <scheme val="minor"/>
    </font>
    <font>
      <i/>
      <sz val="11"/>
      <color rgb="FF0000FF"/>
      <name val="Calibri"/>
      <family val="2"/>
      <scheme val="minor"/>
    </font>
    <font>
      <i/>
      <sz val="11"/>
      <color theme="1"/>
      <name val="Calibri"/>
      <family val="2"/>
      <scheme val="minor"/>
    </font>
    <font>
      <b/>
      <i/>
      <sz val="11"/>
      <color rgb="FF0000FF"/>
      <name val="Calibri"/>
      <family val="2"/>
      <scheme val="minor"/>
    </font>
    <font>
      <b/>
      <sz val="11"/>
      <color rgb="FFFF0000"/>
      <name val="Calibri"/>
      <family val="2"/>
      <scheme val="minor"/>
    </font>
    <font>
      <b/>
      <sz val="11"/>
      <color theme="0"/>
      <name val="Calibri"/>
      <family val="2"/>
      <scheme val="minor"/>
    </font>
    <font>
      <sz val="11"/>
      <color theme="1"/>
      <name val="Times New Roman"/>
      <family val="1"/>
    </font>
    <font>
      <sz val="10"/>
      <color theme="1"/>
      <name val="Times New Roman"/>
      <family val="1"/>
    </font>
  </fonts>
  <fills count="10">
    <fill>
      <patternFill patternType="none"/>
    </fill>
    <fill>
      <patternFill patternType="gray125"/>
    </fill>
    <fill>
      <patternFill patternType="solid">
        <fgColor rgb="FFCFF0FC"/>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rgb="FF92D050"/>
        <bgColor indexed="64"/>
      </patternFill>
    </fill>
    <fill>
      <patternFill patternType="solid">
        <fgColor rgb="FFFFFF99"/>
        <bgColor indexed="64"/>
      </patternFill>
    </fill>
  </fills>
  <borders count="27">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double">
        <color rgb="FF000000"/>
      </bottom>
      <diagonal/>
    </border>
    <border>
      <left/>
      <right/>
      <top style="double">
        <color rgb="FF000000"/>
      </top>
      <bottom/>
      <diagonal/>
    </border>
    <border>
      <left/>
      <right/>
      <top/>
      <bottom style="thin">
        <color indexed="64"/>
      </bottom>
      <diagonal/>
    </border>
    <border>
      <left/>
      <right/>
      <top style="thin">
        <color indexed="64"/>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style="thin">
        <color indexed="64"/>
      </top>
      <bottom style="medium">
        <color indexed="64"/>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mediumDashed">
        <color auto="1"/>
      </left>
      <right style="mediumDashed">
        <color auto="1"/>
      </right>
      <top style="mediumDashed">
        <color auto="1"/>
      </top>
      <bottom style="mediumDashed">
        <color auto="1"/>
      </bottom>
      <diagonal/>
    </border>
  </borders>
  <cellStyleXfs count="1">
    <xf numFmtId="0" fontId="0" fillId="0" borderId="0"/>
  </cellStyleXfs>
  <cellXfs count="179">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39" fontId="2" fillId="0" borderId="0" xfId="0" applyNumberFormat="1" applyFont="1" applyAlignment="1">
      <alignment horizontal="right" vertical="top"/>
    </xf>
    <xf numFmtId="171" fontId="2" fillId="0" borderId="0" xfId="0" applyNumberFormat="1" applyFont="1" applyAlignment="1">
      <alignment horizontal="right" vertical="top"/>
    </xf>
    <xf numFmtId="172" fontId="2" fillId="0" borderId="0" xfId="0" applyNumberFormat="1" applyFont="1" applyAlignment="1">
      <alignment horizontal="right" vertical="top"/>
    </xf>
    <xf numFmtId="0" fontId="0" fillId="0" borderId="0" xfId="0"/>
    <xf numFmtId="0" fontId="3" fillId="0" borderId="0" xfId="0" applyFont="1"/>
    <xf numFmtId="0" fontId="2" fillId="0" borderId="0" xfId="0" applyFont="1" applyAlignment="1">
      <alignment vertical="center" wrapText="1"/>
    </xf>
    <xf numFmtId="0" fontId="0" fillId="0" borderId="0" xfId="0" applyAlignment="1"/>
    <xf numFmtId="0" fontId="6" fillId="2" borderId="0" xfId="0" applyFont="1" applyFill="1" applyAlignment="1">
      <alignment vertical="center" wrapText="1"/>
    </xf>
    <xf numFmtId="0" fontId="7" fillId="2" borderId="1" xfId="0" applyFont="1" applyFill="1" applyBorder="1" applyAlignment="1">
      <alignment vertical="center"/>
    </xf>
    <xf numFmtId="0" fontId="7" fillId="2" borderId="1" xfId="0" applyFont="1" applyFill="1" applyBorder="1" applyAlignment="1">
      <alignment horizontal="right" vertical="center"/>
    </xf>
    <xf numFmtId="0" fontId="7" fillId="2" borderId="0" xfId="0" applyFont="1" applyFill="1" applyAlignment="1">
      <alignment vertical="center"/>
    </xf>
    <xf numFmtId="0" fontId="7" fillId="2" borderId="0" xfId="0" applyFont="1" applyFill="1" applyAlignment="1">
      <alignment vertical="center" wrapText="1"/>
    </xf>
    <xf numFmtId="0" fontId="8" fillId="3" borderId="0" xfId="0" applyFont="1" applyFill="1" applyAlignment="1">
      <alignment vertical="center" wrapText="1"/>
    </xf>
    <xf numFmtId="0" fontId="7" fillId="3" borderId="0" xfId="0" applyFont="1" applyFill="1" applyAlignment="1">
      <alignment vertical="center"/>
    </xf>
    <xf numFmtId="0" fontId="7" fillId="3" borderId="0" xfId="0" applyFont="1" applyFill="1" applyAlignment="1">
      <alignment horizontal="right" vertical="center"/>
    </xf>
    <xf numFmtId="0" fontId="7" fillId="3" borderId="0" xfId="0" applyFont="1" applyFill="1" applyAlignment="1">
      <alignment vertical="center" wrapText="1"/>
    </xf>
    <xf numFmtId="0" fontId="7" fillId="2" borderId="0" xfId="0" applyFont="1" applyFill="1" applyAlignment="1">
      <alignment horizontal="left" vertical="center" wrapText="1" indent="2"/>
    </xf>
    <xf numFmtId="3" fontId="7" fillId="2" borderId="0" xfId="0" applyNumberFormat="1" applyFont="1" applyFill="1" applyAlignment="1">
      <alignment horizontal="right" vertical="center"/>
    </xf>
    <xf numFmtId="0" fontId="7" fillId="3" borderId="0" xfId="0" applyFont="1" applyFill="1" applyAlignment="1">
      <alignment horizontal="left" vertical="center" wrapText="1" indent="2"/>
    </xf>
    <xf numFmtId="3" fontId="7" fillId="3" borderId="0" xfId="0" applyNumberFormat="1" applyFont="1" applyFill="1" applyAlignment="1">
      <alignment horizontal="right" vertical="center"/>
    </xf>
    <xf numFmtId="0" fontId="7" fillId="3" borderId="2" xfId="0" applyFont="1" applyFill="1" applyBorder="1" applyAlignment="1">
      <alignment vertical="center"/>
    </xf>
    <xf numFmtId="3" fontId="7" fillId="3" borderId="2" xfId="0" applyNumberFormat="1" applyFont="1" applyFill="1" applyBorder="1" applyAlignment="1">
      <alignment horizontal="right" vertical="center"/>
    </xf>
    <xf numFmtId="0" fontId="7" fillId="2" borderId="3" xfId="0" applyFont="1" applyFill="1" applyBorder="1" applyAlignment="1">
      <alignment vertical="center"/>
    </xf>
    <xf numFmtId="3" fontId="7" fillId="2" borderId="3" xfId="0" applyNumberFormat="1" applyFont="1" applyFill="1" applyBorder="1" applyAlignment="1">
      <alignment horizontal="right" vertical="center"/>
    </xf>
    <xf numFmtId="0" fontId="7" fillId="3" borderId="1" xfId="0" applyFont="1" applyFill="1" applyBorder="1" applyAlignment="1">
      <alignment vertical="center"/>
    </xf>
    <xf numFmtId="0" fontId="7" fillId="3" borderId="1" xfId="0" applyFont="1" applyFill="1" applyBorder="1" applyAlignment="1">
      <alignment horizontal="right" vertical="center"/>
    </xf>
    <xf numFmtId="0" fontId="7" fillId="2" borderId="2" xfId="0" applyFont="1" applyFill="1" applyBorder="1" applyAlignment="1">
      <alignment vertical="center"/>
    </xf>
    <xf numFmtId="3" fontId="7" fillId="2" borderId="2" xfId="0" applyNumberFormat="1" applyFont="1" applyFill="1" applyBorder="1" applyAlignment="1">
      <alignment horizontal="right" vertical="center"/>
    </xf>
    <xf numFmtId="0" fontId="7" fillId="3" borderId="3" xfId="0" applyFont="1" applyFill="1" applyBorder="1" applyAlignment="1">
      <alignment vertical="center"/>
    </xf>
    <xf numFmtId="3" fontId="7" fillId="3" borderId="3" xfId="0" applyNumberFormat="1" applyFont="1" applyFill="1" applyBorder="1" applyAlignment="1">
      <alignment horizontal="right" vertical="center"/>
    </xf>
    <xf numFmtId="0" fontId="6" fillId="3" borderId="0" xfId="0" applyFont="1" applyFill="1" applyAlignment="1">
      <alignment vertical="center" wrapText="1"/>
    </xf>
    <xf numFmtId="0" fontId="7" fillId="3" borderId="3" xfId="0" applyFont="1" applyFill="1" applyBorder="1" applyAlignment="1">
      <alignment horizontal="right" vertical="center"/>
    </xf>
    <xf numFmtId="0" fontId="7" fillId="3" borderId="2" xfId="0" applyFont="1" applyFill="1" applyBorder="1" applyAlignment="1">
      <alignment vertical="center" wrapText="1"/>
    </xf>
    <xf numFmtId="0" fontId="7" fillId="2" borderId="3" xfId="0" applyFont="1" applyFill="1" applyBorder="1" applyAlignment="1">
      <alignment vertical="center" wrapText="1"/>
    </xf>
    <xf numFmtId="0" fontId="7" fillId="3" borderId="1" xfId="0" applyFont="1" applyFill="1" applyBorder="1" applyAlignment="1">
      <alignment vertical="center" wrapText="1"/>
    </xf>
    <xf numFmtId="0" fontId="7" fillId="2" borderId="0" xfId="0" applyFont="1" applyFill="1" applyAlignment="1">
      <alignment horizontal="right" vertical="center"/>
    </xf>
    <xf numFmtId="3" fontId="7" fillId="2" borderId="1" xfId="0" applyNumberFormat="1" applyFont="1" applyFill="1" applyBorder="1" applyAlignment="1">
      <alignment horizontal="right" vertical="center"/>
    </xf>
    <xf numFmtId="0" fontId="7" fillId="3" borderId="2" xfId="0" applyFont="1" applyFill="1" applyBorder="1" applyAlignment="1">
      <alignment horizontal="right" vertical="center"/>
    </xf>
    <xf numFmtId="0" fontId="7" fillId="2" borderId="4" xfId="0" applyFont="1" applyFill="1" applyBorder="1" applyAlignment="1">
      <alignment vertical="center"/>
    </xf>
    <xf numFmtId="3" fontId="7" fillId="2" borderId="4" xfId="0" applyNumberFormat="1" applyFont="1" applyFill="1" applyBorder="1" applyAlignment="1">
      <alignment horizontal="right" vertical="center"/>
    </xf>
    <xf numFmtId="0" fontId="7" fillId="3" borderId="5" xfId="0" applyFont="1" applyFill="1" applyBorder="1" applyAlignment="1">
      <alignment vertical="center"/>
    </xf>
    <xf numFmtId="3" fontId="7" fillId="3" borderId="5" xfId="0" applyNumberFormat="1" applyFont="1" applyFill="1" applyBorder="1" applyAlignment="1">
      <alignment horizontal="right" vertical="center"/>
    </xf>
    <xf numFmtId="0" fontId="9" fillId="2" borderId="0" xfId="0" applyFont="1" applyFill="1" applyAlignment="1">
      <alignment vertical="center"/>
    </xf>
    <xf numFmtId="0" fontId="9" fillId="0" borderId="2" xfId="0" applyFont="1" applyBorder="1" applyAlignment="1">
      <alignment horizontal="justify" vertical="center" wrapText="1"/>
    </xf>
    <xf numFmtId="0" fontId="10" fillId="0" borderId="0" xfId="0" applyFont="1" applyAlignment="1">
      <alignment horizontal="justify" vertical="center"/>
    </xf>
    <xf numFmtId="0" fontId="10" fillId="0" borderId="0" xfId="0" applyFont="1" applyAlignment="1">
      <alignment horizontal="justify" vertical="center" wrapText="1"/>
    </xf>
    <xf numFmtId="0" fontId="11"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6"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13" fillId="3" borderId="0" xfId="0" applyFont="1" applyFill="1" applyAlignment="1">
      <alignment vertical="center" wrapText="1"/>
    </xf>
    <xf numFmtId="0" fontId="13" fillId="3" borderId="0" xfId="0" applyFont="1" applyFill="1" applyAlignment="1">
      <alignment horizontal="center" vertical="center" wrapText="1"/>
    </xf>
    <xf numFmtId="0" fontId="13" fillId="3" borderId="0" xfId="0" applyFont="1" applyFill="1" applyAlignment="1">
      <alignment vertical="center"/>
    </xf>
    <xf numFmtId="0" fontId="13" fillId="3" borderId="1" xfId="0" applyFont="1" applyFill="1" applyBorder="1" applyAlignment="1">
      <alignment vertical="center" wrapText="1"/>
    </xf>
    <xf numFmtId="0" fontId="7" fillId="2" borderId="2" xfId="0" applyFont="1" applyFill="1" applyBorder="1" applyAlignment="1">
      <alignment horizontal="right" vertical="center"/>
    </xf>
    <xf numFmtId="0" fontId="0" fillId="0" borderId="0" xfId="0" applyFill="1"/>
    <xf numFmtId="0" fontId="6" fillId="0" borderId="0" xfId="0" applyFont="1" applyFill="1" applyAlignment="1">
      <alignment vertical="center" wrapText="1"/>
    </xf>
    <xf numFmtId="0" fontId="8" fillId="0" borderId="0" xfId="0" applyFont="1" applyFill="1" applyAlignment="1">
      <alignment vertical="center" wrapText="1"/>
    </xf>
    <xf numFmtId="0" fontId="7" fillId="0" borderId="0" xfId="0" applyFont="1" applyFill="1" applyAlignment="1">
      <alignment horizontal="left" vertical="center" wrapText="1" indent="2"/>
    </xf>
    <xf numFmtId="0" fontId="7" fillId="0" borderId="0" xfId="0" applyFont="1" applyFill="1" applyAlignment="1">
      <alignment vertical="center" wrapText="1"/>
    </xf>
    <xf numFmtId="0" fontId="3" fillId="0" borderId="0" xfId="0" applyFont="1" applyFill="1"/>
    <xf numFmtId="0" fontId="3" fillId="0" borderId="0" xfId="0" applyFont="1" applyAlignment="1">
      <alignment horizontal="center"/>
    </xf>
    <xf numFmtId="0" fontId="4" fillId="0" borderId="0" xfId="0" applyFont="1" applyBorder="1"/>
    <xf numFmtId="0" fontId="0" fillId="0" borderId="0" xfId="0" applyBorder="1"/>
    <xf numFmtId="0" fontId="5" fillId="0" borderId="6" xfId="0" applyFont="1" applyBorder="1"/>
    <xf numFmtId="0" fontId="0" fillId="0" borderId="6" xfId="0" applyBorder="1"/>
    <xf numFmtId="173" fontId="14" fillId="0" borderId="0" xfId="0" applyNumberFormat="1" applyFont="1"/>
    <xf numFmtId="173" fontId="0" fillId="0" borderId="0" xfId="0" applyNumberFormat="1"/>
    <xf numFmtId="0" fontId="6" fillId="0" borderId="7" xfId="0" applyFont="1" applyFill="1" applyBorder="1" applyAlignment="1">
      <alignment vertical="center" wrapText="1"/>
    </xf>
    <xf numFmtId="0" fontId="3" fillId="0" borderId="7" xfId="0" applyFont="1" applyBorder="1"/>
    <xf numFmtId="173" fontId="3" fillId="0" borderId="7" xfId="0" applyNumberFormat="1" applyFont="1" applyBorder="1"/>
    <xf numFmtId="0" fontId="0" fillId="0" borderId="7" xfId="0" applyBorder="1"/>
    <xf numFmtId="173" fontId="0" fillId="0" borderId="7" xfId="0" applyNumberFormat="1" applyBorder="1"/>
    <xf numFmtId="0" fontId="11" fillId="0" borderId="0" xfId="0" applyFont="1" applyFill="1" applyAlignment="1">
      <alignment horizontal="left" vertical="center" wrapText="1" indent="2"/>
    </xf>
    <xf numFmtId="9" fontId="15" fillId="0" borderId="0" xfId="0" applyNumberFormat="1" applyFont="1"/>
    <xf numFmtId="0" fontId="0" fillId="0" borderId="0" xfId="0"/>
    <xf numFmtId="9" fontId="16" fillId="0" borderId="0" xfId="0" applyNumberFormat="1" applyFont="1"/>
    <xf numFmtId="173" fontId="16" fillId="0" borderId="0" xfId="0" applyNumberFormat="1" applyFont="1"/>
    <xf numFmtId="173" fontId="17" fillId="0" borderId="0" xfId="0" applyNumberFormat="1" applyFont="1"/>
    <xf numFmtId="0" fontId="7" fillId="0" borderId="7" xfId="0" applyFont="1" applyFill="1" applyBorder="1" applyAlignment="1">
      <alignment vertical="center" wrapText="1"/>
    </xf>
    <xf numFmtId="0" fontId="11" fillId="0" borderId="0" xfId="0" applyFont="1" applyFill="1" applyBorder="1" applyAlignment="1">
      <alignment horizontal="left" vertical="center" wrapText="1" indent="2"/>
    </xf>
    <xf numFmtId="9" fontId="16" fillId="0" borderId="0" xfId="0" applyNumberFormat="1" applyFont="1" applyBorder="1"/>
    <xf numFmtId="173" fontId="16" fillId="0" borderId="0" xfId="0" applyNumberFormat="1" applyFont="1" applyBorder="1"/>
    <xf numFmtId="9" fontId="17" fillId="0" borderId="0" xfId="0" applyNumberFormat="1" applyFont="1"/>
    <xf numFmtId="9" fontId="0" fillId="0" borderId="0" xfId="0" applyNumberFormat="1"/>
    <xf numFmtId="9" fontId="18" fillId="0" borderId="0" xfId="0" applyNumberFormat="1" applyFont="1"/>
    <xf numFmtId="0" fontId="0" fillId="0" borderId="0" xfId="0" applyFont="1"/>
    <xf numFmtId="0" fontId="8" fillId="0" borderId="0" xfId="0" applyFont="1" applyFill="1" applyBorder="1" applyAlignment="1">
      <alignment horizontal="left" vertical="center" wrapText="1" indent="2"/>
    </xf>
    <xf numFmtId="0" fontId="3" fillId="0" borderId="0" xfId="0" applyFont="1" applyBorder="1"/>
    <xf numFmtId="173" fontId="5" fillId="0" borderId="0" xfId="0" applyNumberFormat="1" applyFont="1" applyBorder="1"/>
    <xf numFmtId="9" fontId="5" fillId="0" borderId="0" xfId="0" applyNumberFormat="1" applyFont="1" applyBorder="1"/>
    <xf numFmtId="9" fontId="19" fillId="0" borderId="0" xfId="0" applyNumberFormat="1" applyFont="1" applyBorder="1"/>
    <xf numFmtId="1" fontId="3" fillId="0" borderId="7" xfId="0" applyNumberFormat="1" applyFont="1" applyBorder="1"/>
    <xf numFmtId="1" fontId="0" fillId="0" borderId="0" xfId="0" applyNumberFormat="1"/>
    <xf numFmtId="174" fontId="16" fillId="0" borderId="0" xfId="0" applyNumberFormat="1" applyFont="1" applyBorder="1"/>
    <xf numFmtId="0" fontId="18" fillId="0" borderId="0" xfId="0" applyFont="1" applyBorder="1"/>
    <xf numFmtId="9" fontId="17" fillId="0" borderId="0" xfId="0" applyNumberFormat="1" applyFont="1" applyBorder="1"/>
    <xf numFmtId="1" fontId="0" fillId="0" borderId="7" xfId="0" applyNumberFormat="1" applyBorder="1"/>
    <xf numFmtId="174" fontId="18" fillId="0" borderId="0" xfId="0" applyNumberFormat="1" applyFont="1" applyBorder="1"/>
    <xf numFmtId="0" fontId="18" fillId="0" borderId="0" xfId="0" applyFont="1"/>
    <xf numFmtId="0" fontId="5" fillId="0" borderId="0" xfId="0" applyFont="1"/>
    <xf numFmtId="173" fontId="5" fillId="0" borderId="0" xfId="0" applyNumberFormat="1" applyFont="1"/>
    <xf numFmtId="174" fontId="5" fillId="0" borderId="0" xfId="0" applyNumberFormat="1" applyFont="1"/>
    <xf numFmtId="174" fontId="19" fillId="0" borderId="0" xfId="0" applyNumberFormat="1" applyFont="1"/>
    <xf numFmtId="9" fontId="18" fillId="0" borderId="0" xfId="0" applyNumberFormat="1" applyFont="1" applyBorder="1"/>
    <xf numFmtId="10" fontId="18" fillId="0" borderId="0" xfId="0" applyNumberFormat="1" applyFont="1"/>
    <xf numFmtId="9" fontId="5" fillId="0" borderId="0" xfId="0" applyNumberFormat="1" applyFont="1"/>
    <xf numFmtId="0" fontId="3" fillId="4" borderId="8" xfId="0" applyFont="1" applyFill="1" applyBorder="1"/>
    <xf numFmtId="0" fontId="3" fillId="4" borderId="9" xfId="0" applyFont="1" applyFill="1" applyBorder="1"/>
    <xf numFmtId="0" fontId="3" fillId="4" borderId="10" xfId="0" applyFont="1" applyFill="1" applyBorder="1"/>
    <xf numFmtId="173" fontId="0" fillId="0" borderId="0" xfId="0" applyNumberFormat="1" applyFont="1"/>
    <xf numFmtId="37" fontId="0" fillId="0" borderId="0" xfId="0" applyNumberFormat="1"/>
    <xf numFmtId="8" fontId="3" fillId="0" borderId="7" xfId="0" applyNumberFormat="1" applyFont="1" applyBorder="1"/>
    <xf numFmtId="175" fontId="3" fillId="0" borderId="7" xfId="0" applyNumberFormat="1" applyFont="1" applyBorder="1"/>
    <xf numFmtId="175" fontId="20" fillId="0" borderId="0" xfId="0" applyNumberFormat="1" applyFont="1"/>
    <xf numFmtId="0" fontId="0" fillId="0" borderId="0" xfId="0"/>
    <xf numFmtId="0" fontId="0" fillId="0" borderId="0" xfId="0" applyFont="1" applyFill="1"/>
    <xf numFmtId="0" fontId="0" fillId="5" borderId="0" xfId="0" applyFont="1" applyFill="1"/>
    <xf numFmtId="0" fontId="3" fillId="5" borderId="0" xfId="0" applyFont="1" applyFill="1"/>
    <xf numFmtId="0" fontId="0" fillId="5" borderId="0" xfId="0" applyFill="1"/>
    <xf numFmtId="0" fontId="3" fillId="0" borderId="6" xfId="0" applyFont="1" applyFill="1" applyBorder="1"/>
    <xf numFmtId="0" fontId="3" fillId="0" borderId="6" xfId="0" applyFont="1" applyBorder="1"/>
    <xf numFmtId="0" fontId="22" fillId="0" borderId="0" xfId="0" applyFont="1"/>
    <xf numFmtId="0" fontId="23" fillId="0" borderId="0" xfId="0" applyFont="1"/>
    <xf numFmtId="0" fontId="3" fillId="0" borderId="0" xfId="0" applyFont="1" applyFill="1" applyBorder="1"/>
    <xf numFmtId="9" fontId="14" fillId="0" borderId="0" xfId="0" applyNumberFormat="1" applyFont="1"/>
    <xf numFmtId="1" fontId="3" fillId="0" borderId="0" xfId="0" applyNumberFormat="1" applyFont="1"/>
    <xf numFmtId="0" fontId="6" fillId="0" borderId="7" xfId="0" applyFont="1" applyFill="1" applyBorder="1" applyAlignment="1">
      <alignment horizontal="left" vertical="center" wrapText="1" indent="2"/>
    </xf>
    <xf numFmtId="174" fontId="14" fillId="0" borderId="0" xfId="0" applyNumberFormat="1" applyFont="1"/>
    <xf numFmtId="44" fontId="0" fillId="0" borderId="0" xfId="0" applyNumberFormat="1"/>
    <xf numFmtId="44" fontId="21" fillId="0" borderId="0" xfId="0" applyNumberFormat="1" applyFont="1" applyAlignment="1">
      <alignment horizontal="center"/>
    </xf>
    <xf numFmtId="1" fontId="0" fillId="6" borderId="12" xfId="0" applyNumberFormat="1" applyFill="1" applyBorder="1" applyAlignment="1">
      <alignment horizontal="center"/>
    </xf>
    <xf numFmtId="1" fontId="0" fillId="6" borderId="13" xfId="0" applyNumberFormat="1" applyFill="1" applyBorder="1" applyAlignment="1">
      <alignment horizontal="center"/>
    </xf>
    <xf numFmtId="1" fontId="0" fillId="6" borderId="14" xfId="0" applyNumberFormat="1" applyFill="1" applyBorder="1" applyAlignment="1">
      <alignment horizontal="center"/>
    </xf>
    <xf numFmtId="1" fontId="0" fillId="6" borderId="15" xfId="0" applyNumberFormat="1" applyFill="1" applyBorder="1" applyAlignment="1">
      <alignment horizontal="center"/>
    </xf>
    <xf numFmtId="1" fontId="0" fillId="6" borderId="17" xfId="0" applyNumberFormat="1" applyFill="1" applyBorder="1" applyAlignment="1">
      <alignment horizontal="center"/>
    </xf>
    <xf numFmtId="1" fontId="0" fillId="6" borderId="18" xfId="0" applyNumberFormat="1" applyFill="1" applyBorder="1" applyAlignment="1">
      <alignment horizontal="center"/>
    </xf>
    <xf numFmtId="1" fontId="0" fillId="6" borderId="19" xfId="0" applyNumberFormat="1" applyFill="1" applyBorder="1" applyAlignment="1">
      <alignment horizontal="center"/>
    </xf>
    <xf numFmtId="1" fontId="0" fillId="6" borderId="20" xfId="0" applyNumberFormat="1" applyFill="1" applyBorder="1" applyAlignment="1">
      <alignment horizontal="center"/>
    </xf>
    <xf numFmtId="174" fontId="3" fillId="7" borderId="11" xfId="0" applyNumberFormat="1" applyFont="1" applyFill="1" applyBorder="1" applyAlignment="1">
      <alignment horizontal="center"/>
    </xf>
    <xf numFmtId="0" fontId="3" fillId="0" borderId="0" xfId="0" applyFont="1" applyFill="1" applyBorder="1" applyAlignment="1">
      <alignment horizontal="center"/>
    </xf>
    <xf numFmtId="0" fontId="3" fillId="6" borderId="0" xfId="0" applyFont="1" applyFill="1" applyAlignment="1">
      <alignment horizontal="center"/>
    </xf>
    <xf numFmtId="1" fontId="0" fillId="9" borderId="16" xfId="0" applyNumberFormat="1" applyFill="1" applyBorder="1" applyAlignment="1">
      <alignment horizontal="center"/>
    </xf>
    <xf numFmtId="0" fontId="1" fillId="0" borderId="0" xfId="0" applyFont="1" applyAlignment="1">
      <alignment horizontal="center" vertical="center" wrapText="1"/>
    </xf>
    <xf numFmtId="0" fontId="0" fillId="0" borderId="0" xfId="0"/>
    <xf numFmtId="0" fontId="3" fillId="4" borderId="8" xfId="0" applyFont="1" applyFill="1" applyBorder="1" applyAlignment="1">
      <alignment horizontal="center"/>
    </xf>
    <xf numFmtId="0" fontId="3" fillId="6" borderId="6" xfId="0" applyFont="1" applyFill="1" applyBorder="1" applyAlignment="1">
      <alignment horizontal="center"/>
    </xf>
    <xf numFmtId="0" fontId="13" fillId="3" borderId="3"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horizontal="center" vertical="center"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0" fontId="3" fillId="0" borderId="21" xfId="0" applyFont="1" applyBorder="1"/>
    <xf numFmtId="44" fontId="3" fillId="0" borderId="21" xfId="0" applyNumberFormat="1" applyFont="1" applyBorder="1"/>
    <xf numFmtId="1" fontId="0" fillId="9" borderId="22" xfId="0" applyNumberFormat="1" applyFill="1" applyBorder="1" applyAlignment="1">
      <alignment horizontal="center"/>
    </xf>
    <xf numFmtId="1" fontId="0" fillId="9" borderId="23" xfId="0" applyNumberFormat="1" applyFill="1" applyBorder="1" applyAlignment="1">
      <alignment horizontal="center"/>
    </xf>
    <xf numFmtId="1" fontId="0" fillId="9" borderId="24" xfId="0" applyNumberFormat="1" applyFill="1" applyBorder="1" applyAlignment="1">
      <alignment horizontal="center"/>
    </xf>
    <xf numFmtId="1" fontId="0" fillId="9" borderId="25" xfId="0" applyNumberFormat="1" applyFill="1" applyBorder="1" applyAlignment="1">
      <alignment horizontal="center"/>
    </xf>
    <xf numFmtId="1" fontId="0" fillId="8" borderId="26" xfId="0" applyNumberFormat="1" applyFill="1" applyBorder="1" applyAlignment="1">
      <alignment horizontal="center"/>
    </xf>
    <xf numFmtId="0" fontId="0" fillId="0" borderId="7" xfId="0" applyFont="1" applyBorder="1"/>
    <xf numFmtId="173" fontId="0" fillId="0" borderId="7" xfId="0" applyNumberFormat="1" applyFont="1" applyBorder="1"/>
    <xf numFmtId="1" fontId="0" fillId="0" borderId="7" xfId="0" applyNumberFormat="1" applyFont="1" applyBorder="1"/>
    <xf numFmtId="0" fontId="0" fillId="0" borderId="0" xfId="0" applyFont="1" applyBorder="1"/>
  </cellXfs>
  <cellStyles count="1">
    <cellStyle name="Normal" xfId="0" builtinId="0"/>
  </cellStyles>
  <dxfs count="0"/>
  <tableStyles count="0" defaultTableStyle="TableStyleMedium9" defaultPivotStyle="PivotStyleLight16"/>
  <colors>
    <mruColors>
      <color rgb="FFFFFF99"/>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styles" Target="styles.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5"/>
  <sheetViews>
    <sheetView topLeftCell="A27" workbookViewId="0">
      <selection activeCell="C42" sqref="C42"/>
    </sheetView>
  </sheetViews>
  <sheetFormatPr defaultRowHeight="15"/>
  <cols>
    <col min="1" max="1" width="44" customWidth="1"/>
    <col min="2" max="2" width="80" customWidth="1"/>
    <col min="3" max="3" width="14" customWidth="1"/>
    <col min="4" max="4" width="17.85546875" bestFit="1" customWidth="1"/>
  </cols>
  <sheetData>
    <row r="1" spans="1:4">
      <c r="A1" s="158" t="s">
        <v>0</v>
      </c>
      <c r="B1" s="2" t="s">
        <v>1</v>
      </c>
    </row>
    <row r="2" spans="1:4">
      <c r="A2" s="159"/>
      <c r="B2" s="2" t="s">
        <v>2</v>
      </c>
      <c r="C2" s="2" t="s">
        <v>3</v>
      </c>
      <c r="D2" s="2" t="s">
        <v>4</v>
      </c>
    </row>
    <row r="3" spans="1:4">
      <c r="A3" s="3" t="s">
        <v>5</v>
      </c>
    </row>
    <row r="4" spans="1:4">
      <c r="A4" s="4" t="s">
        <v>6</v>
      </c>
      <c r="B4" s="4" t="s">
        <v>7</v>
      </c>
    </row>
    <row r="5" spans="1:4">
      <c r="A5" s="4" t="s">
        <v>8</v>
      </c>
      <c r="B5" s="4" t="s">
        <v>9</v>
      </c>
    </row>
    <row r="6" spans="1:4" ht="30">
      <c r="A6" s="4" t="s">
        <v>10</v>
      </c>
      <c r="B6" s="4" t="s">
        <v>11</v>
      </c>
    </row>
    <row r="7" spans="1:4">
      <c r="A7" s="4" t="s">
        <v>12</v>
      </c>
      <c r="B7" s="4" t="s">
        <v>13</v>
      </c>
    </row>
    <row r="8" spans="1:4">
      <c r="A8" s="4" t="s">
        <v>14</v>
      </c>
      <c r="B8" s="4" t="s">
        <v>15</v>
      </c>
    </row>
    <row r="9" spans="1:4">
      <c r="A9" s="4" t="s">
        <v>16</v>
      </c>
      <c r="B9" s="4" t="s">
        <v>17</v>
      </c>
    </row>
    <row r="10" spans="1:4">
      <c r="A10" s="4" t="s">
        <v>18</v>
      </c>
      <c r="B10" s="4" t="s">
        <v>19</v>
      </c>
    </row>
    <row r="11" spans="1:4">
      <c r="A11" s="4" t="s">
        <v>20</v>
      </c>
      <c r="B11" s="4" t="s">
        <v>21</v>
      </c>
    </row>
    <row r="12" spans="1:4">
      <c r="A12" s="4" t="s">
        <v>22</v>
      </c>
      <c r="B12" s="4" t="s">
        <v>23</v>
      </c>
    </row>
    <row r="13" spans="1:4">
      <c r="A13" s="4" t="s">
        <v>24</v>
      </c>
      <c r="B13" s="4" t="s">
        <v>23</v>
      </c>
    </row>
    <row r="14" spans="1:4">
      <c r="A14" s="4" t="s">
        <v>25</v>
      </c>
      <c r="B14" s="4" t="s">
        <v>26</v>
      </c>
    </row>
    <row r="15" spans="1:4">
      <c r="A15" s="4" t="s">
        <v>27</v>
      </c>
      <c r="B15" s="4" t="s">
        <v>23</v>
      </c>
    </row>
    <row r="16" spans="1:4">
      <c r="A16" s="4" t="s">
        <v>28</v>
      </c>
      <c r="B16" s="4" t="s">
        <v>29</v>
      </c>
    </row>
    <row r="17" spans="1:4">
      <c r="A17" s="4" t="s">
        <v>30</v>
      </c>
      <c r="B17" s="4" t="s">
        <v>9</v>
      </c>
    </row>
    <row r="18" spans="1:4">
      <c r="A18" s="4" t="s">
        <v>31</v>
      </c>
      <c r="B18" s="4" t="s">
        <v>9</v>
      </c>
    </row>
    <row r="19" spans="1:4">
      <c r="A19" s="4" t="s">
        <v>32</v>
      </c>
      <c r="B19" s="4" t="s">
        <v>33</v>
      </c>
    </row>
    <row r="20" spans="1:4">
      <c r="A20" s="4" t="s">
        <v>34</v>
      </c>
      <c r="B20" s="4" t="s">
        <v>9</v>
      </c>
    </row>
    <row r="21" spans="1:4">
      <c r="A21" s="4" t="s">
        <v>35</v>
      </c>
      <c r="B21" s="4" t="s">
        <v>36</v>
      </c>
    </row>
    <row r="22" spans="1:4">
      <c r="A22" s="4" t="s">
        <v>37</v>
      </c>
      <c r="B22" s="4" t="s">
        <v>38</v>
      </c>
    </row>
    <row r="23" spans="1:4">
      <c r="A23" s="4" t="s">
        <v>39</v>
      </c>
      <c r="B23" s="4" t="s">
        <v>40</v>
      </c>
    </row>
    <row r="24" spans="1:4">
      <c r="A24" s="4" t="s">
        <v>41</v>
      </c>
      <c r="B24" s="4" t="s">
        <v>42</v>
      </c>
    </row>
    <row r="25" spans="1:4">
      <c r="A25" s="4" t="s">
        <v>43</v>
      </c>
      <c r="B25" s="4" t="s">
        <v>44</v>
      </c>
    </row>
    <row r="26" spans="1:4">
      <c r="A26" s="4" t="s">
        <v>45</v>
      </c>
      <c r="B26" s="4" t="s">
        <v>46</v>
      </c>
    </row>
    <row r="27" spans="1:4">
      <c r="A27" s="4" t="s">
        <v>47</v>
      </c>
      <c r="B27" s="4" t="s">
        <v>48</v>
      </c>
    </row>
    <row r="28" spans="1:4">
      <c r="A28" s="4" t="s">
        <v>49</v>
      </c>
      <c r="B28" s="4" t="s">
        <v>50</v>
      </c>
    </row>
    <row r="29" spans="1:4">
      <c r="A29" s="4" t="s">
        <v>51</v>
      </c>
      <c r="B29" s="4" t="s">
        <v>52</v>
      </c>
    </row>
    <row r="30" spans="1:4">
      <c r="A30" s="4" t="s">
        <v>53</v>
      </c>
      <c r="B30" s="4" t="s">
        <v>33</v>
      </c>
    </row>
    <row r="31" spans="1:4">
      <c r="A31" s="4" t="s">
        <v>54</v>
      </c>
      <c r="B31" s="4" t="s">
        <v>9</v>
      </c>
    </row>
    <row r="32" spans="1:4">
      <c r="A32" s="4" t="s">
        <v>55</v>
      </c>
      <c r="D32" s="5">
        <v>336500000000</v>
      </c>
    </row>
    <row r="33" spans="1:3" ht="30">
      <c r="A33" s="4" t="s">
        <v>56</v>
      </c>
      <c r="B33" s="4" t="s">
        <v>57</v>
      </c>
    </row>
    <row r="34" spans="1:3">
      <c r="A34" s="4" t="s">
        <v>58</v>
      </c>
    </row>
    <row r="35" spans="1:3">
      <c r="A35" s="3" t="s">
        <v>5</v>
      </c>
    </row>
    <row r="36" spans="1:3">
      <c r="A36" s="4" t="s">
        <v>59</v>
      </c>
      <c r="C36" s="6">
        <v>640586</v>
      </c>
    </row>
    <row r="37" spans="1:3">
      <c r="A37" s="4" t="s">
        <v>60</v>
      </c>
      <c r="B37" s="4" t="s">
        <v>61</v>
      </c>
    </row>
    <row r="38" spans="1:3">
      <c r="A38" s="4" t="s">
        <v>62</v>
      </c>
      <c r="B38" s="4" t="s">
        <v>63</v>
      </c>
    </row>
    <row r="39" spans="1:3">
      <c r="A39" s="4" t="s">
        <v>64</v>
      </c>
      <c r="B39" s="4" t="s">
        <v>65</v>
      </c>
    </row>
    <row r="40" spans="1:3">
      <c r="A40" s="4" t="s">
        <v>66</v>
      </c>
    </row>
    <row r="41" spans="1:3">
      <c r="A41" s="3" t="s">
        <v>5</v>
      </c>
    </row>
    <row r="42" spans="1:3">
      <c r="A42" s="4" t="s">
        <v>59</v>
      </c>
      <c r="C42" s="6">
        <v>1336348609</v>
      </c>
    </row>
    <row r="43" spans="1:3">
      <c r="A43" s="4" t="s">
        <v>60</v>
      </c>
      <c r="B43" s="4" t="s">
        <v>67</v>
      </c>
    </row>
    <row r="44" spans="1:3">
      <c r="A44" s="4" t="s">
        <v>62</v>
      </c>
      <c r="B44" s="4" t="s">
        <v>68</v>
      </c>
    </row>
    <row r="45" spans="1:3">
      <c r="A45" s="4" t="s">
        <v>64</v>
      </c>
      <c r="B45" s="4" t="s">
        <v>65</v>
      </c>
    </row>
    <row r="46" spans="1:3">
      <c r="A46" s="4" t="s">
        <v>69</v>
      </c>
    </row>
    <row r="47" spans="1:3">
      <c r="A47" s="3" t="s">
        <v>5</v>
      </c>
    </row>
    <row r="48" spans="1:3">
      <c r="A48" s="4" t="s">
        <v>60</v>
      </c>
      <c r="B48" s="4" t="s">
        <v>70</v>
      </c>
    </row>
    <row r="49" spans="1:2">
      <c r="A49" s="4" t="s">
        <v>62</v>
      </c>
      <c r="B49" s="4" t="s">
        <v>71</v>
      </c>
    </row>
    <row r="50" spans="1:2">
      <c r="A50" s="4" t="s">
        <v>64</v>
      </c>
      <c r="B50" s="4" t="s">
        <v>65</v>
      </c>
    </row>
    <row r="51" spans="1:2">
      <c r="A51" s="4" t="s">
        <v>72</v>
      </c>
    </row>
    <row r="52" spans="1:2">
      <c r="A52" s="3" t="s">
        <v>5</v>
      </c>
    </row>
    <row r="53" spans="1:2">
      <c r="A53" s="4" t="s">
        <v>60</v>
      </c>
      <c r="B53" s="4" t="s">
        <v>73</v>
      </c>
    </row>
    <row r="54" spans="1:2">
      <c r="A54" s="4" t="s">
        <v>62</v>
      </c>
      <c r="B54" s="4" t="s">
        <v>74</v>
      </c>
    </row>
    <row r="55" spans="1:2">
      <c r="A55" s="4" t="s">
        <v>64</v>
      </c>
      <c r="B55" s="4" t="s">
        <v>65</v>
      </c>
    </row>
    <row r="56" spans="1:2">
      <c r="A56" s="4" t="s">
        <v>75</v>
      </c>
    </row>
    <row r="57" spans="1:2">
      <c r="A57" s="3" t="s">
        <v>5</v>
      </c>
    </row>
    <row r="58" spans="1:2">
      <c r="A58" s="4" t="s">
        <v>60</v>
      </c>
      <c r="B58" s="4" t="s">
        <v>76</v>
      </c>
    </row>
    <row r="59" spans="1:2">
      <c r="A59" s="4" t="s">
        <v>62</v>
      </c>
      <c r="B59" s="4" t="s">
        <v>77</v>
      </c>
    </row>
    <row r="60" spans="1:2">
      <c r="A60" s="4" t="s">
        <v>64</v>
      </c>
      <c r="B60" s="4" t="s">
        <v>65</v>
      </c>
    </row>
    <row r="61" spans="1:2">
      <c r="A61" s="4" t="s">
        <v>78</v>
      </c>
    </row>
    <row r="62" spans="1:2">
      <c r="A62" s="3" t="s">
        <v>5</v>
      </c>
    </row>
    <row r="63" spans="1:2">
      <c r="A63" s="4" t="s">
        <v>60</v>
      </c>
      <c r="B63" s="4" t="s">
        <v>79</v>
      </c>
    </row>
    <row r="64" spans="1:2">
      <c r="A64" s="4" t="s">
        <v>62</v>
      </c>
      <c r="B64" s="4" t="s">
        <v>80</v>
      </c>
    </row>
    <row r="65" spans="1:2">
      <c r="A65" s="4" t="s">
        <v>64</v>
      </c>
      <c r="B65" s="4" t="s">
        <v>65</v>
      </c>
    </row>
    <row r="66" spans="1:2">
      <c r="A66" s="4" t="s">
        <v>81</v>
      </c>
    </row>
    <row r="67" spans="1:2">
      <c r="A67" s="3" t="s">
        <v>5</v>
      </c>
    </row>
    <row r="68" spans="1:2">
      <c r="A68" s="4" t="s">
        <v>60</v>
      </c>
      <c r="B68" s="4" t="s">
        <v>82</v>
      </c>
    </row>
    <row r="69" spans="1:2">
      <c r="A69" s="4" t="s">
        <v>62</v>
      </c>
      <c r="B69" s="4" t="s">
        <v>83</v>
      </c>
    </row>
    <row r="70" spans="1:2">
      <c r="A70" s="4" t="s">
        <v>64</v>
      </c>
      <c r="B70" s="4" t="s">
        <v>65</v>
      </c>
    </row>
    <row r="71" spans="1:2">
      <c r="A71" s="4" t="s">
        <v>84</v>
      </c>
    </row>
    <row r="72" spans="1:2">
      <c r="A72" s="3" t="s">
        <v>5</v>
      </c>
    </row>
    <row r="73" spans="1:2">
      <c r="A73" s="4" t="s">
        <v>60</v>
      </c>
      <c r="B73" s="4" t="s">
        <v>85</v>
      </c>
    </row>
    <row r="74" spans="1:2">
      <c r="A74" s="4" t="s">
        <v>62</v>
      </c>
      <c r="B74" s="4" t="s">
        <v>86</v>
      </c>
    </row>
    <row r="75" spans="1:2">
      <c r="A75" s="4" t="s">
        <v>64</v>
      </c>
      <c r="B75" s="4" t="s">
        <v>65</v>
      </c>
    </row>
    <row r="76" spans="1:2">
      <c r="A76" s="4" t="s">
        <v>87</v>
      </c>
    </row>
    <row r="77" spans="1:2">
      <c r="A77" s="3" t="s">
        <v>5</v>
      </c>
    </row>
    <row r="78" spans="1:2">
      <c r="A78" s="4" t="s">
        <v>60</v>
      </c>
      <c r="B78" s="4" t="s">
        <v>88</v>
      </c>
    </row>
    <row r="79" spans="1:2">
      <c r="A79" s="4" t="s">
        <v>62</v>
      </c>
      <c r="B79" s="4" t="s">
        <v>89</v>
      </c>
    </row>
    <row r="80" spans="1:2">
      <c r="A80" s="4" t="s">
        <v>64</v>
      </c>
      <c r="B80" s="4" t="s">
        <v>65</v>
      </c>
    </row>
    <row r="81" spans="1:2">
      <c r="A81" s="4" t="s">
        <v>90</v>
      </c>
    </row>
    <row r="82" spans="1:2">
      <c r="A82" s="3" t="s">
        <v>5</v>
      </c>
    </row>
    <row r="83" spans="1:2">
      <c r="A83" s="4" t="s">
        <v>60</v>
      </c>
      <c r="B83" s="4" t="s">
        <v>91</v>
      </c>
    </row>
    <row r="84" spans="1:2">
      <c r="A84" s="4" t="s">
        <v>62</v>
      </c>
      <c r="B84" s="4" t="s">
        <v>92</v>
      </c>
    </row>
    <row r="85" spans="1:2">
      <c r="A85" s="4" t="s">
        <v>64</v>
      </c>
      <c r="B85" s="4" t="s">
        <v>65</v>
      </c>
    </row>
    <row r="86" spans="1:2">
      <c r="A86" s="4" t="s">
        <v>93</v>
      </c>
    </row>
    <row r="87" spans="1:2">
      <c r="A87" s="3" t="s">
        <v>5</v>
      </c>
    </row>
    <row r="88" spans="1:2">
      <c r="A88" s="4" t="s">
        <v>60</v>
      </c>
      <c r="B88" s="4" t="s">
        <v>94</v>
      </c>
    </row>
    <row r="89" spans="1:2">
      <c r="A89" s="4" t="s">
        <v>62</v>
      </c>
      <c r="B89" s="4" t="s">
        <v>95</v>
      </c>
    </row>
    <row r="90" spans="1:2">
      <c r="A90" s="4" t="s">
        <v>64</v>
      </c>
      <c r="B90" s="4" t="s">
        <v>65</v>
      </c>
    </row>
    <row r="91" spans="1:2">
      <c r="A91" s="4" t="s">
        <v>96</v>
      </c>
    </row>
    <row r="92" spans="1:2">
      <c r="A92" s="3" t="s">
        <v>5</v>
      </c>
    </row>
    <row r="93" spans="1:2">
      <c r="A93" s="4" t="s">
        <v>60</v>
      </c>
      <c r="B93" s="4" t="s">
        <v>97</v>
      </c>
    </row>
    <row r="94" spans="1:2">
      <c r="A94" s="4" t="s">
        <v>62</v>
      </c>
      <c r="B94" s="4" t="s">
        <v>98</v>
      </c>
    </row>
    <row r="95" spans="1:2">
      <c r="A95" s="4" t="s">
        <v>64</v>
      </c>
      <c r="B95" s="4" t="s">
        <v>65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election sqref="A1:A2"/>
    </sheetView>
  </sheetViews>
  <sheetFormatPr defaultRowHeight="15"/>
  <cols>
    <col min="1" max="1" width="79" customWidth="1"/>
    <col min="2" max="2" width="80" customWidth="1"/>
  </cols>
  <sheetData>
    <row r="1" spans="1:2">
      <c r="A1" s="158" t="s">
        <v>261</v>
      </c>
      <c r="B1" s="2" t="s">
        <v>1</v>
      </c>
    </row>
    <row r="2" spans="1:2">
      <c r="A2" s="159"/>
      <c r="B2" s="2" t="s">
        <v>2</v>
      </c>
    </row>
    <row r="3" spans="1:2">
      <c r="A3" s="3" t="s">
        <v>262</v>
      </c>
    </row>
    <row r="4" spans="1:2" ht="409.5">
      <c r="A4" s="4" t="s">
        <v>261</v>
      </c>
      <c r="B4" s="4" t="s">
        <v>263</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12"/>
  <sheetViews>
    <sheetView workbookViewId="0"/>
  </sheetViews>
  <sheetFormatPr defaultRowHeight="15"/>
  <cols>
    <col min="1" max="1" width="80" customWidth="1"/>
    <col min="2" max="2" width="16" customWidth="1"/>
    <col min="3" max="3" width="15" customWidth="1"/>
    <col min="4" max="4" width="14" customWidth="1"/>
  </cols>
  <sheetData>
    <row r="1" spans="1:4">
      <c r="A1" s="158" t="s">
        <v>905</v>
      </c>
      <c r="B1" s="165" t="s">
        <v>1</v>
      </c>
      <c r="C1" s="159"/>
      <c r="D1" s="159"/>
    </row>
    <row r="2" spans="1:4">
      <c r="A2" s="159"/>
      <c r="B2" s="2" t="s">
        <v>2</v>
      </c>
      <c r="C2" s="2" t="s">
        <v>154</v>
      </c>
      <c r="D2" s="2" t="s">
        <v>158</v>
      </c>
    </row>
    <row r="3" spans="1:4">
      <c r="A3" s="3" t="s">
        <v>899</v>
      </c>
    </row>
    <row r="4" spans="1:4">
      <c r="A4" s="4" t="s">
        <v>906</v>
      </c>
      <c r="B4" s="5">
        <v>0</v>
      </c>
    </row>
    <row r="5" spans="1:4">
      <c r="A5" s="4" t="s">
        <v>907</v>
      </c>
    </row>
    <row r="6" spans="1:4">
      <c r="A6" s="3" t="s">
        <v>899</v>
      </c>
    </row>
    <row r="7" spans="1:4">
      <c r="A7" s="4" t="s">
        <v>908</v>
      </c>
      <c r="B7" s="4" t="s">
        <v>909</v>
      </c>
    </row>
    <row r="8" spans="1:4">
      <c r="A8" s="4" t="s">
        <v>910</v>
      </c>
      <c r="B8" s="5">
        <v>1900000000</v>
      </c>
    </row>
    <row r="9" spans="1:4">
      <c r="A9" s="4" t="s">
        <v>911</v>
      </c>
      <c r="B9" s="5">
        <v>-159000000</v>
      </c>
      <c r="C9" s="5">
        <v>1484000000</v>
      </c>
      <c r="D9" s="5">
        <v>-300000000</v>
      </c>
    </row>
    <row r="10" spans="1:4">
      <c r="A10" s="4" t="s">
        <v>912</v>
      </c>
    </row>
    <row r="11" spans="1:4">
      <c r="A11" s="3" t="s">
        <v>899</v>
      </c>
    </row>
    <row r="12" spans="1:4">
      <c r="A12" s="4" t="s">
        <v>913</v>
      </c>
      <c r="B12" s="4" t="s">
        <v>914</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19"/>
  <sheetViews>
    <sheetView workbookViewId="0"/>
  </sheetViews>
  <sheetFormatPr defaultRowHeight="15"/>
  <cols>
    <col min="1" max="1" width="80" customWidth="1"/>
    <col min="2" max="2" width="16" customWidth="1"/>
    <col min="3" max="4" width="14" customWidth="1"/>
  </cols>
  <sheetData>
    <row r="1" spans="1:4">
      <c r="A1" s="158" t="s">
        <v>915</v>
      </c>
      <c r="B1" s="165" t="s">
        <v>1</v>
      </c>
      <c r="C1" s="159"/>
      <c r="D1" s="159"/>
    </row>
    <row r="2" spans="1:4">
      <c r="A2" s="159"/>
      <c r="B2" s="2" t="s">
        <v>2</v>
      </c>
      <c r="C2" s="2" t="s">
        <v>154</v>
      </c>
      <c r="D2" s="2" t="s">
        <v>158</v>
      </c>
    </row>
    <row r="3" spans="1:4">
      <c r="A3" s="3" t="s">
        <v>916</v>
      </c>
    </row>
    <row r="4" spans="1:4">
      <c r="A4" s="4" t="s">
        <v>917</v>
      </c>
      <c r="B4" s="5">
        <v>73019</v>
      </c>
      <c r="C4" s="5">
        <v>68458</v>
      </c>
      <c r="D4" s="5">
        <v>61122</v>
      </c>
    </row>
    <row r="5" spans="1:4">
      <c r="A5" s="4" t="s">
        <v>918</v>
      </c>
      <c r="B5" s="6">
        <v>-2855</v>
      </c>
      <c r="C5" s="6">
        <v>-3060</v>
      </c>
      <c r="D5" s="6">
        <v>-3201</v>
      </c>
    </row>
    <row r="6" spans="1:4">
      <c r="A6" s="4" t="s">
        <v>919</v>
      </c>
      <c r="B6" s="6">
        <v>70164</v>
      </c>
      <c r="C6" s="6">
        <v>65398</v>
      </c>
      <c r="D6" s="6">
        <v>57921</v>
      </c>
    </row>
    <row r="7" spans="1:4">
      <c r="A7" s="4" t="s">
        <v>920</v>
      </c>
      <c r="B7" s="6">
        <v>76942</v>
      </c>
      <c r="C7" s="6">
        <v>70164</v>
      </c>
      <c r="D7" s="6">
        <v>65398</v>
      </c>
    </row>
    <row r="8" spans="1:4">
      <c r="A8" s="4" t="s">
        <v>921</v>
      </c>
      <c r="B8" s="6">
        <v>2912</v>
      </c>
      <c r="C8" s="6">
        <v>2855</v>
      </c>
      <c r="D8" s="6">
        <v>3060</v>
      </c>
    </row>
    <row r="9" spans="1:4">
      <c r="A9" s="4" t="s">
        <v>922</v>
      </c>
      <c r="B9" s="6">
        <v>79854</v>
      </c>
      <c r="C9" s="6">
        <v>73019</v>
      </c>
      <c r="D9" s="6">
        <v>68458</v>
      </c>
    </row>
    <row r="10" spans="1:4" ht="30">
      <c r="A10" s="4" t="s">
        <v>923</v>
      </c>
    </row>
    <row r="11" spans="1:4">
      <c r="A11" s="3" t="s">
        <v>916</v>
      </c>
    </row>
    <row r="12" spans="1:4">
      <c r="A12" s="4" t="s">
        <v>924</v>
      </c>
      <c r="B12" s="6">
        <v>43400</v>
      </c>
      <c r="C12" s="6">
        <v>43335</v>
      </c>
      <c r="D12" s="6">
        <v>39876</v>
      </c>
    </row>
    <row r="13" spans="1:4">
      <c r="A13" s="4" t="s">
        <v>925</v>
      </c>
      <c r="B13" s="6">
        <v>-356</v>
      </c>
      <c r="C13" s="6">
        <v>-752</v>
      </c>
      <c r="D13" s="6">
        <v>-1406</v>
      </c>
    </row>
    <row r="14" spans="1:4">
      <c r="A14" s="4" t="s">
        <v>210</v>
      </c>
      <c r="B14" s="6">
        <v>43044</v>
      </c>
      <c r="C14" s="6">
        <v>42583</v>
      </c>
      <c r="D14" s="6">
        <v>38470</v>
      </c>
    </row>
    <row r="15" spans="1:4">
      <c r="A15" s="4" t="s">
        <v>926</v>
      </c>
      <c r="B15" s="6">
        <v>-17884</v>
      </c>
      <c r="C15" s="6">
        <v>-19482</v>
      </c>
      <c r="D15" s="6">
        <v>-18391</v>
      </c>
    </row>
    <row r="16" spans="1:4">
      <c r="A16" s="4" t="s">
        <v>927</v>
      </c>
      <c r="B16" s="6">
        <v>-18862</v>
      </c>
      <c r="C16" s="6">
        <v>-17642</v>
      </c>
      <c r="D16" s="6">
        <v>-15452</v>
      </c>
    </row>
    <row r="17" spans="1:4">
      <c r="A17" s="4" t="s">
        <v>210</v>
      </c>
      <c r="B17" s="6">
        <v>-36746</v>
      </c>
      <c r="C17" s="6">
        <v>-37124</v>
      </c>
      <c r="D17" s="6">
        <v>-33843</v>
      </c>
    </row>
    <row r="18" spans="1:4">
      <c r="A18" s="4" t="s">
        <v>928</v>
      </c>
      <c r="B18" s="5">
        <v>480</v>
      </c>
      <c r="C18" s="6">
        <v>-23</v>
      </c>
      <c r="D18" s="6">
        <v>-331</v>
      </c>
    </row>
    <row r="19" spans="1:4">
      <c r="A19" s="4" t="s">
        <v>929</v>
      </c>
      <c r="C19" s="5">
        <v>-670</v>
      </c>
      <c r="D19" s="5">
        <v>3181</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17"/>
  <sheetViews>
    <sheetView workbookViewId="0"/>
  </sheetViews>
  <sheetFormatPr defaultRowHeight="15"/>
  <cols>
    <col min="1" max="1" width="80" customWidth="1"/>
    <col min="2" max="2" width="16" customWidth="1"/>
    <col min="3" max="4" width="14" customWidth="1"/>
  </cols>
  <sheetData>
    <row r="1" spans="1:4">
      <c r="A1" s="158" t="s">
        <v>930</v>
      </c>
      <c r="B1" s="165" t="s">
        <v>1</v>
      </c>
      <c r="C1" s="159"/>
      <c r="D1" s="159"/>
    </row>
    <row r="2" spans="1:4">
      <c r="A2" s="159"/>
      <c r="B2" s="2" t="s">
        <v>2</v>
      </c>
      <c r="C2" s="2" t="s">
        <v>154</v>
      </c>
      <c r="D2" s="2" t="s">
        <v>158</v>
      </c>
    </row>
    <row r="3" spans="1:4">
      <c r="A3" s="4" t="s">
        <v>931</v>
      </c>
    </row>
    <row r="4" spans="1:4">
      <c r="A4" s="3" t="s">
        <v>916</v>
      </c>
    </row>
    <row r="5" spans="1:4" ht="30">
      <c r="A5" s="4" t="s">
        <v>932</v>
      </c>
      <c r="B5" s="5">
        <v>162</v>
      </c>
      <c r="C5" s="5">
        <v>-295</v>
      </c>
      <c r="D5" s="5">
        <v>-469</v>
      </c>
    </row>
    <row r="6" spans="1:4" ht="30">
      <c r="A6" s="4" t="s">
        <v>923</v>
      </c>
    </row>
    <row r="7" spans="1:4">
      <c r="A7" s="3" t="s">
        <v>916</v>
      </c>
    </row>
    <row r="8" spans="1:4" ht="30">
      <c r="A8" s="4" t="s">
        <v>933</v>
      </c>
      <c r="B8" s="6">
        <v>43400</v>
      </c>
      <c r="C8" s="6">
        <v>43335</v>
      </c>
      <c r="D8" s="6">
        <v>39876</v>
      </c>
    </row>
    <row r="9" spans="1:4" ht="30">
      <c r="A9" s="4" t="s">
        <v>932</v>
      </c>
      <c r="B9" s="5">
        <v>-356</v>
      </c>
      <c r="C9" s="5">
        <v>-752</v>
      </c>
      <c r="D9" s="5">
        <v>-1406</v>
      </c>
    </row>
    <row r="10" spans="1:4">
      <c r="A10" s="4" t="s">
        <v>934</v>
      </c>
      <c r="B10" s="4" t="s">
        <v>935</v>
      </c>
      <c r="C10" s="4" t="s">
        <v>936</v>
      </c>
      <c r="D10" s="4" t="s">
        <v>937</v>
      </c>
    </row>
    <row r="11" spans="1:4" ht="30">
      <c r="A11" s="4" t="s">
        <v>938</v>
      </c>
      <c r="B11" s="5">
        <v>2100</v>
      </c>
      <c r="C11" s="5">
        <v>1700</v>
      </c>
    </row>
    <row r="12" spans="1:4" ht="30">
      <c r="A12" s="4" t="s">
        <v>939</v>
      </c>
    </row>
    <row r="13" spans="1:4">
      <c r="A13" s="3" t="s">
        <v>916</v>
      </c>
    </row>
    <row r="14" spans="1:4" ht="30">
      <c r="A14" s="4" t="s">
        <v>933</v>
      </c>
      <c r="B14" s="6">
        <v>950</v>
      </c>
      <c r="C14" s="6">
        <v>1000</v>
      </c>
      <c r="D14" s="5">
        <v>1600</v>
      </c>
    </row>
    <row r="15" spans="1:4">
      <c r="A15" s="4" t="s">
        <v>940</v>
      </c>
    </row>
    <row r="16" spans="1:4">
      <c r="A16" s="3" t="s">
        <v>916</v>
      </c>
    </row>
    <row r="17" spans="1:4" ht="30">
      <c r="A17" s="4" t="s">
        <v>932</v>
      </c>
      <c r="B17" s="5">
        <v>-518</v>
      </c>
      <c r="C17" s="5">
        <v>-457</v>
      </c>
      <c r="D17" s="5">
        <v>-937</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E34"/>
  <sheetViews>
    <sheetView workbookViewId="0"/>
  </sheetViews>
  <sheetFormatPr defaultRowHeight="15"/>
  <cols>
    <col min="1" max="1" width="80" customWidth="1"/>
    <col min="2" max="5" width="14" customWidth="1"/>
  </cols>
  <sheetData>
    <row r="1" spans="1:5" ht="45">
      <c r="A1" s="1" t="s">
        <v>941</v>
      </c>
      <c r="B1" s="2" t="s">
        <v>2</v>
      </c>
      <c r="C1" s="2" t="s">
        <v>154</v>
      </c>
      <c r="D1" s="2" t="s">
        <v>158</v>
      </c>
      <c r="E1" s="2" t="s">
        <v>580</v>
      </c>
    </row>
    <row r="2" spans="1:5" ht="30">
      <c r="A2" s="3" t="s">
        <v>942</v>
      </c>
    </row>
    <row r="3" spans="1:5">
      <c r="A3" s="4" t="s">
        <v>943</v>
      </c>
      <c r="B3" s="5">
        <v>2912</v>
      </c>
      <c r="C3" s="5">
        <v>2855</v>
      </c>
      <c r="D3" s="5">
        <v>3060</v>
      </c>
      <c r="E3" s="5">
        <v>3201</v>
      </c>
    </row>
    <row r="4" spans="1:5">
      <c r="A4" s="4" t="s">
        <v>115</v>
      </c>
      <c r="B4" s="6">
        <v>79854</v>
      </c>
      <c r="C4" s="5">
        <v>73019</v>
      </c>
      <c r="D4" s="5">
        <v>68458</v>
      </c>
      <c r="E4" s="5">
        <v>61122</v>
      </c>
    </row>
    <row r="5" spans="1:5">
      <c r="A5" s="4" t="s">
        <v>944</v>
      </c>
    </row>
    <row r="6" spans="1:5" ht="30">
      <c r="A6" s="3" t="s">
        <v>942</v>
      </c>
    </row>
    <row r="7" spans="1:5">
      <c r="A7" s="4" t="s">
        <v>945</v>
      </c>
      <c r="B7" s="6">
        <v>72640</v>
      </c>
    </row>
    <row r="8" spans="1:5">
      <c r="A8" s="4" t="s">
        <v>943</v>
      </c>
      <c r="B8" s="6">
        <v>2824</v>
      </c>
    </row>
    <row r="9" spans="1:5">
      <c r="A9" s="4" t="s">
        <v>946</v>
      </c>
      <c r="B9" s="6">
        <v>2671</v>
      </c>
    </row>
    <row r="10" spans="1:5">
      <c r="A10" s="4" t="s">
        <v>947</v>
      </c>
      <c r="B10" s="6">
        <v>1719</v>
      </c>
    </row>
    <row r="11" spans="1:5">
      <c r="A11" s="4" t="s">
        <v>115</v>
      </c>
      <c r="B11" s="6">
        <v>79854</v>
      </c>
    </row>
    <row r="12" spans="1:5">
      <c r="A12" s="4" t="s">
        <v>948</v>
      </c>
    </row>
    <row r="13" spans="1:5" ht="30">
      <c r="A13" s="3" t="s">
        <v>942</v>
      </c>
    </row>
    <row r="14" spans="1:5">
      <c r="A14" s="4" t="s">
        <v>945</v>
      </c>
      <c r="B14" s="6">
        <v>524</v>
      </c>
    </row>
    <row r="15" spans="1:5">
      <c r="A15" s="4" t="s">
        <v>949</v>
      </c>
    </row>
    <row r="16" spans="1:5" ht="30">
      <c r="A16" s="3" t="s">
        <v>942</v>
      </c>
    </row>
    <row r="17" spans="1:2">
      <c r="A17" s="4" t="s">
        <v>945</v>
      </c>
      <c r="B17" s="6">
        <v>18755</v>
      </c>
    </row>
    <row r="18" spans="1:2">
      <c r="A18" s="4" t="s">
        <v>943</v>
      </c>
      <c r="B18" s="6">
        <v>1109</v>
      </c>
    </row>
    <row r="19" spans="1:2" ht="30">
      <c r="A19" s="4" t="s">
        <v>950</v>
      </c>
    </row>
    <row r="20" spans="1:2" ht="30">
      <c r="A20" s="3" t="s">
        <v>942</v>
      </c>
    </row>
    <row r="21" spans="1:2">
      <c r="A21" s="4" t="s">
        <v>945</v>
      </c>
      <c r="B21" s="6">
        <v>7897</v>
      </c>
    </row>
    <row r="22" spans="1:2">
      <c r="A22" s="4" t="s">
        <v>943</v>
      </c>
      <c r="B22" s="6">
        <v>49</v>
      </c>
    </row>
    <row r="23" spans="1:2" ht="30">
      <c r="A23" s="4" t="s">
        <v>951</v>
      </c>
    </row>
    <row r="24" spans="1:2" ht="30">
      <c r="A24" s="3" t="s">
        <v>942</v>
      </c>
    </row>
    <row r="25" spans="1:2">
      <c r="A25" s="4" t="s">
        <v>945</v>
      </c>
      <c r="B25" s="6">
        <v>11294</v>
      </c>
    </row>
    <row r="26" spans="1:2">
      <c r="A26" s="4" t="s">
        <v>943</v>
      </c>
      <c r="B26" s="6">
        <v>621</v>
      </c>
    </row>
    <row r="27" spans="1:2" ht="30">
      <c r="A27" s="4" t="s">
        <v>952</v>
      </c>
    </row>
    <row r="28" spans="1:2" ht="30">
      <c r="A28" s="3" t="s">
        <v>942</v>
      </c>
    </row>
    <row r="29" spans="1:2">
      <c r="A29" s="4" t="s">
        <v>945</v>
      </c>
      <c r="B29" s="6">
        <v>11280</v>
      </c>
    </row>
    <row r="30" spans="1:2">
      <c r="A30" s="4" t="s">
        <v>943</v>
      </c>
      <c r="B30" s="6">
        <v>181</v>
      </c>
    </row>
    <row r="31" spans="1:2" ht="30">
      <c r="A31" s="4" t="s">
        <v>953</v>
      </c>
    </row>
    <row r="32" spans="1:2" ht="30">
      <c r="A32" s="3" t="s">
        <v>942</v>
      </c>
    </row>
    <row r="33" spans="1:2">
      <c r="A33" s="4" t="s">
        <v>945</v>
      </c>
      <c r="B33" s="6">
        <v>22890</v>
      </c>
    </row>
    <row r="34" spans="1:2">
      <c r="A34" s="4" t="s">
        <v>943</v>
      </c>
      <c r="B34" s="5">
        <v>864</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T333"/>
  <sheetViews>
    <sheetView workbookViewId="0"/>
  </sheetViews>
  <sheetFormatPr defaultRowHeight="15"/>
  <cols>
    <col min="1" max="1" width="80" customWidth="1"/>
    <col min="2" max="2" width="44" customWidth="1"/>
    <col min="3" max="3" width="21" customWidth="1"/>
    <col min="4" max="4" width="13" customWidth="1"/>
    <col min="5" max="5" width="21" customWidth="1"/>
    <col min="6" max="6" width="13" customWidth="1"/>
    <col min="7" max="7" width="21" customWidth="1"/>
    <col min="8" max="8" width="13" customWidth="1"/>
    <col min="9" max="9" width="21" customWidth="1"/>
    <col min="10" max="10" width="13" customWidth="1"/>
    <col min="11" max="11" width="21" customWidth="1"/>
    <col min="12" max="12" width="13" customWidth="1"/>
    <col min="13" max="13" width="21" customWidth="1"/>
    <col min="14" max="14" width="13" customWidth="1"/>
    <col min="15" max="15" width="21" customWidth="1"/>
    <col min="16" max="16" width="13" customWidth="1"/>
    <col min="17" max="17" width="21" customWidth="1"/>
    <col min="18" max="18" width="13" customWidth="1"/>
    <col min="19" max="19" width="21" customWidth="1"/>
    <col min="20" max="20" width="13" customWidth="1"/>
  </cols>
  <sheetData>
    <row r="1" spans="1:20" ht="45">
      <c r="A1" s="1" t="s">
        <v>954</v>
      </c>
      <c r="B1" s="2" t="s">
        <v>955</v>
      </c>
      <c r="C1" s="165" t="s">
        <v>101</v>
      </c>
      <c r="D1" s="159"/>
      <c r="E1" s="2" t="s">
        <v>589</v>
      </c>
      <c r="F1" s="2" t="s">
        <v>105</v>
      </c>
      <c r="G1" s="2" t="s">
        <v>956</v>
      </c>
      <c r="H1" s="2" t="s">
        <v>105</v>
      </c>
      <c r="I1" s="2" t="s">
        <v>957</v>
      </c>
      <c r="J1" s="2" t="s">
        <v>105</v>
      </c>
      <c r="K1" s="2" t="s">
        <v>958</v>
      </c>
      <c r="L1" s="2" t="s">
        <v>105</v>
      </c>
      <c r="M1" s="2" t="s">
        <v>959</v>
      </c>
      <c r="N1" s="2" t="s">
        <v>105</v>
      </c>
      <c r="O1" s="2" t="s">
        <v>960</v>
      </c>
      <c r="P1" s="2" t="s">
        <v>105</v>
      </c>
      <c r="Q1" s="2" t="s">
        <v>961</v>
      </c>
      <c r="R1" s="2" t="s">
        <v>105</v>
      </c>
      <c r="S1" s="2" t="s">
        <v>962</v>
      </c>
      <c r="T1" s="2" t="s">
        <v>105</v>
      </c>
    </row>
    <row r="2" spans="1:20">
      <c r="A2" s="3" t="s">
        <v>963</v>
      </c>
      <c r="E2" s="159"/>
      <c r="F2" s="159"/>
      <c r="G2" s="159"/>
      <c r="H2" s="159"/>
      <c r="I2" s="159"/>
      <c r="J2" s="159"/>
      <c r="K2" s="159"/>
      <c r="L2" s="159"/>
      <c r="M2" s="159"/>
      <c r="N2" s="159"/>
      <c r="O2" s="159"/>
      <c r="P2" s="159"/>
      <c r="Q2" s="159"/>
      <c r="R2" s="159"/>
      <c r="S2" s="159"/>
      <c r="T2" s="159"/>
    </row>
    <row r="3" spans="1:20">
      <c r="A3" s="4" t="s">
        <v>945</v>
      </c>
      <c r="B3" s="5">
        <v>72640</v>
      </c>
      <c r="E3" s="159"/>
      <c r="F3" s="159"/>
      <c r="G3" s="159"/>
      <c r="H3" s="159"/>
      <c r="I3" s="159"/>
      <c r="J3" s="159"/>
      <c r="K3" s="159"/>
      <c r="L3" s="159"/>
      <c r="M3" s="159"/>
      <c r="N3" s="159"/>
      <c r="O3" s="159"/>
      <c r="P3" s="159"/>
      <c r="Q3" s="159"/>
      <c r="R3" s="159"/>
      <c r="S3" s="159"/>
      <c r="T3" s="159"/>
    </row>
    <row r="4" spans="1:20">
      <c r="A4" s="4" t="s">
        <v>964</v>
      </c>
      <c r="E4" s="159"/>
      <c r="F4" s="159"/>
      <c r="G4" s="159"/>
      <c r="H4" s="159"/>
      <c r="I4" s="159"/>
      <c r="J4" s="159"/>
      <c r="K4" s="159"/>
      <c r="L4" s="159"/>
      <c r="M4" s="159"/>
      <c r="N4" s="159"/>
      <c r="O4" s="159"/>
      <c r="P4" s="159"/>
      <c r="Q4" s="159"/>
      <c r="R4" s="159"/>
      <c r="S4" s="159"/>
      <c r="T4" s="159"/>
    </row>
    <row r="5" spans="1:20">
      <c r="A5" s="3" t="s">
        <v>963</v>
      </c>
      <c r="E5" s="159"/>
      <c r="F5" s="159"/>
      <c r="G5" s="159"/>
      <c r="H5" s="159"/>
      <c r="I5" s="159"/>
      <c r="J5" s="159"/>
      <c r="K5" s="159"/>
      <c r="L5" s="159"/>
      <c r="M5" s="159"/>
      <c r="N5" s="159"/>
      <c r="O5" s="159"/>
      <c r="P5" s="159"/>
      <c r="Q5" s="159"/>
      <c r="R5" s="159"/>
      <c r="S5" s="159"/>
      <c r="T5" s="159"/>
    </row>
    <row r="6" spans="1:20">
      <c r="A6" s="4" t="s">
        <v>965</v>
      </c>
      <c r="B6" s="6">
        <v>17523</v>
      </c>
      <c r="E6" s="159"/>
      <c r="F6" s="159"/>
      <c r="G6" s="159"/>
      <c r="H6" s="159"/>
      <c r="I6" s="159"/>
      <c r="J6" s="159"/>
      <c r="K6" s="159"/>
      <c r="L6" s="159"/>
      <c r="M6" s="159"/>
      <c r="N6" s="159"/>
      <c r="O6" s="159"/>
      <c r="P6" s="159"/>
      <c r="Q6" s="159"/>
      <c r="R6" s="159"/>
      <c r="S6" s="159"/>
      <c r="T6" s="159"/>
    </row>
    <row r="7" spans="1:20">
      <c r="A7" s="4" t="s">
        <v>966</v>
      </c>
      <c r="B7" s="6">
        <v>17023</v>
      </c>
      <c r="E7" s="159"/>
      <c r="F7" s="159"/>
      <c r="G7" s="159"/>
      <c r="H7" s="159"/>
      <c r="I7" s="159"/>
      <c r="J7" s="159"/>
      <c r="K7" s="159"/>
      <c r="L7" s="159"/>
      <c r="M7" s="159"/>
      <c r="N7" s="159"/>
      <c r="O7" s="159"/>
      <c r="P7" s="159"/>
      <c r="Q7" s="159"/>
      <c r="R7" s="159"/>
      <c r="S7" s="159"/>
      <c r="T7" s="159"/>
    </row>
    <row r="8" spans="1:20">
      <c r="A8" s="4" t="s">
        <v>945</v>
      </c>
      <c r="B8" s="6">
        <v>524</v>
      </c>
      <c r="E8" s="159"/>
      <c r="F8" s="159"/>
      <c r="G8" s="159"/>
      <c r="H8" s="159"/>
      <c r="I8" s="159"/>
      <c r="J8" s="159"/>
      <c r="K8" s="159"/>
      <c r="L8" s="159"/>
      <c r="M8" s="159"/>
      <c r="N8" s="159"/>
      <c r="O8" s="159"/>
      <c r="P8" s="159"/>
      <c r="Q8" s="159"/>
      <c r="R8" s="159"/>
      <c r="S8" s="159"/>
      <c r="T8" s="159"/>
    </row>
    <row r="9" spans="1:20">
      <c r="A9" s="4" t="s">
        <v>967</v>
      </c>
      <c r="E9" s="159"/>
      <c r="F9" s="159"/>
      <c r="G9" s="159"/>
      <c r="H9" s="159"/>
      <c r="I9" s="159"/>
      <c r="J9" s="159"/>
      <c r="K9" s="159"/>
      <c r="L9" s="159"/>
      <c r="M9" s="159"/>
      <c r="N9" s="159"/>
      <c r="O9" s="159"/>
      <c r="P9" s="159"/>
      <c r="Q9" s="159"/>
      <c r="R9" s="159"/>
      <c r="S9" s="159"/>
      <c r="T9" s="159"/>
    </row>
    <row r="10" spans="1:20">
      <c r="A10" s="3" t="s">
        <v>963</v>
      </c>
      <c r="E10" s="159"/>
      <c r="F10" s="159"/>
      <c r="G10" s="159"/>
      <c r="H10" s="159"/>
      <c r="I10" s="159"/>
      <c r="J10" s="159"/>
      <c r="K10" s="159"/>
      <c r="L10" s="159"/>
      <c r="M10" s="159"/>
      <c r="N10" s="159"/>
      <c r="O10" s="159"/>
      <c r="P10" s="159"/>
      <c r="Q10" s="159"/>
      <c r="R10" s="159"/>
      <c r="S10" s="159"/>
      <c r="T10" s="159"/>
    </row>
    <row r="11" spans="1:20">
      <c r="A11" s="4" t="s">
        <v>965</v>
      </c>
      <c r="B11" s="6">
        <v>8920</v>
      </c>
      <c r="C11" s="5">
        <v>9020</v>
      </c>
      <c r="E11" s="159"/>
      <c r="F11" s="159"/>
      <c r="G11" s="159"/>
      <c r="H11" s="159"/>
      <c r="I11" s="159"/>
      <c r="J11" s="159"/>
      <c r="K11" s="159"/>
      <c r="L11" s="159"/>
      <c r="M11" s="159"/>
      <c r="N11" s="159"/>
      <c r="O11" s="159"/>
      <c r="P11" s="159"/>
      <c r="Q11" s="159"/>
      <c r="R11" s="159"/>
      <c r="S11" s="159"/>
      <c r="T11" s="159"/>
    </row>
    <row r="12" spans="1:20">
      <c r="A12" s="4" t="s">
        <v>966</v>
      </c>
      <c r="B12" s="6">
        <v>8905</v>
      </c>
      <c r="C12" s="6">
        <v>8678</v>
      </c>
      <c r="E12" s="159"/>
      <c r="F12" s="159"/>
      <c r="G12" s="159"/>
      <c r="H12" s="159"/>
      <c r="I12" s="159"/>
      <c r="J12" s="159"/>
      <c r="K12" s="159"/>
      <c r="L12" s="159"/>
      <c r="M12" s="159"/>
      <c r="N12" s="159"/>
      <c r="O12" s="159"/>
      <c r="P12" s="159"/>
      <c r="Q12" s="159"/>
      <c r="R12" s="159"/>
      <c r="S12" s="159"/>
      <c r="T12" s="159"/>
    </row>
    <row r="13" spans="1:20">
      <c r="A13" s="4" t="s">
        <v>968</v>
      </c>
      <c r="B13" s="5">
        <v>69</v>
      </c>
      <c r="E13" s="159"/>
      <c r="F13" s="159"/>
      <c r="G13" s="159"/>
      <c r="H13" s="159"/>
      <c r="I13" s="159"/>
      <c r="J13" s="159"/>
      <c r="K13" s="159"/>
      <c r="L13" s="159"/>
      <c r="M13" s="159"/>
      <c r="N13" s="159"/>
      <c r="O13" s="159"/>
      <c r="P13" s="159"/>
      <c r="Q13" s="159"/>
      <c r="R13" s="159"/>
      <c r="S13" s="159"/>
      <c r="T13" s="159"/>
    </row>
    <row r="14" spans="1:20">
      <c r="A14" s="4" t="s">
        <v>969</v>
      </c>
      <c r="B14" s="6">
        <v>8929</v>
      </c>
      <c r="E14" s="159"/>
      <c r="F14" s="159"/>
      <c r="G14" s="159"/>
      <c r="H14" s="159"/>
      <c r="I14" s="159"/>
      <c r="J14" s="159"/>
      <c r="K14" s="159"/>
      <c r="L14" s="159"/>
      <c r="M14" s="159"/>
      <c r="N14" s="159"/>
      <c r="O14" s="159"/>
      <c r="P14" s="159"/>
      <c r="Q14" s="159"/>
      <c r="R14" s="159"/>
      <c r="S14" s="159"/>
      <c r="T14" s="159"/>
    </row>
    <row r="15" spans="1:20">
      <c r="A15" s="4" t="s">
        <v>970</v>
      </c>
      <c r="E15" s="159"/>
      <c r="F15" s="159"/>
      <c r="G15" s="159"/>
      <c r="H15" s="159"/>
      <c r="I15" s="159"/>
      <c r="J15" s="159"/>
      <c r="K15" s="159"/>
      <c r="L15" s="159"/>
      <c r="M15" s="159"/>
      <c r="N15" s="159"/>
      <c r="O15" s="159"/>
      <c r="P15" s="159"/>
      <c r="Q15" s="159"/>
      <c r="R15" s="159"/>
      <c r="S15" s="159"/>
      <c r="T15" s="159"/>
    </row>
    <row r="16" spans="1:20">
      <c r="A16" s="3" t="s">
        <v>963</v>
      </c>
      <c r="E16" s="159"/>
      <c r="F16" s="159"/>
      <c r="G16" s="159"/>
      <c r="H16" s="159"/>
      <c r="I16" s="159"/>
      <c r="J16" s="159"/>
      <c r="K16" s="159"/>
      <c r="L16" s="159"/>
      <c r="M16" s="159"/>
      <c r="N16" s="159"/>
      <c r="O16" s="159"/>
      <c r="P16" s="159"/>
      <c r="Q16" s="159"/>
      <c r="R16" s="159"/>
      <c r="S16" s="159"/>
      <c r="T16" s="159"/>
    </row>
    <row r="17" spans="1:20">
      <c r="A17" s="4" t="s">
        <v>965</v>
      </c>
      <c r="B17" s="5">
        <v>8603</v>
      </c>
      <c r="E17" s="159"/>
      <c r="F17" s="159"/>
      <c r="G17" s="159"/>
      <c r="H17" s="159"/>
      <c r="I17" s="159"/>
      <c r="J17" s="159"/>
      <c r="K17" s="159"/>
      <c r="L17" s="159"/>
      <c r="M17" s="159"/>
      <c r="N17" s="159"/>
      <c r="O17" s="159"/>
      <c r="P17" s="159"/>
      <c r="Q17" s="159"/>
      <c r="R17" s="159"/>
      <c r="S17" s="159"/>
      <c r="T17" s="159"/>
    </row>
    <row r="18" spans="1:20">
      <c r="A18" s="4" t="s">
        <v>966</v>
      </c>
      <c r="B18" s="6">
        <v>8118</v>
      </c>
      <c r="E18" s="159"/>
      <c r="F18" s="159"/>
      <c r="G18" s="159"/>
      <c r="H18" s="159"/>
      <c r="I18" s="159"/>
      <c r="J18" s="159"/>
      <c r="K18" s="159"/>
      <c r="L18" s="159"/>
      <c r="M18" s="159"/>
      <c r="N18" s="159"/>
      <c r="O18" s="159"/>
      <c r="P18" s="159"/>
      <c r="Q18" s="159"/>
      <c r="R18" s="159"/>
      <c r="S18" s="159"/>
      <c r="T18" s="159"/>
    </row>
    <row r="19" spans="1:20">
      <c r="A19" s="4" t="s">
        <v>968</v>
      </c>
      <c r="B19" s="5">
        <v>296</v>
      </c>
      <c r="E19" s="159"/>
      <c r="F19" s="159"/>
      <c r="G19" s="159"/>
      <c r="H19" s="159"/>
      <c r="I19" s="159"/>
      <c r="J19" s="159"/>
      <c r="K19" s="159"/>
      <c r="L19" s="159"/>
      <c r="M19" s="159"/>
      <c r="N19" s="159"/>
      <c r="O19" s="159"/>
      <c r="P19" s="159"/>
      <c r="Q19" s="159"/>
      <c r="R19" s="159"/>
      <c r="S19" s="159"/>
      <c r="T19" s="159"/>
    </row>
    <row r="20" spans="1:20">
      <c r="A20" s="4" t="s">
        <v>969</v>
      </c>
      <c r="B20" s="6">
        <v>7794</v>
      </c>
      <c r="E20" s="159"/>
      <c r="F20" s="159"/>
      <c r="G20" s="159"/>
      <c r="H20" s="159"/>
      <c r="I20" s="159"/>
      <c r="J20" s="159"/>
      <c r="K20" s="159"/>
      <c r="L20" s="159"/>
      <c r="M20" s="159"/>
      <c r="N20" s="159"/>
      <c r="O20" s="159"/>
      <c r="P20" s="159"/>
      <c r="Q20" s="159"/>
      <c r="R20" s="159"/>
      <c r="S20" s="159"/>
      <c r="T20" s="159"/>
    </row>
    <row r="21" spans="1:20">
      <c r="A21" s="4" t="s">
        <v>971</v>
      </c>
      <c r="E21" s="159"/>
      <c r="F21" s="159"/>
      <c r="G21" s="159"/>
      <c r="H21" s="159"/>
      <c r="I21" s="159"/>
      <c r="J21" s="159"/>
      <c r="K21" s="159"/>
      <c r="L21" s="159"/>
      <c r="M21" s="159"/>
      <c r="N21" s="159"/>
      <c r="O21" s="159"/>
      <c r="P21" s="159"/>
      <c r="Q21" s="159"/>
      <c r="R21" s="159"/>
      <c r="S21" s="159"/>
      <c r="T21" s="159"/>
    </row>
    <row r="22" spans="1:20">
      <c r="A22" s="3" t="s">
        <v>963</v>
      </c>
      <c r="E22" s="159"/>
      <c r="F22" s="159"/>
      <c r="G22" s="159"/>
      <c r="H22" s="159"/>
      <c r="I22" s="159"/>
      <c r="J22" s="159"/>
      <c r="K22" s="159"/>
      <c r="L22" s="159"/>
      <c r="M22" s="159"/>
      <c r="N22" s="159"/>
      <c r="O22" s="159"/>
      <c r="P22" s="159"/>
      <c r="Q22" s="159"/>
      <c r="R22" s="159"/>
      <c r="S22" s="159"/>
      <c r="T22" s="159"/>
    </row>
    <row r="23" spans="1:20">
      <c r="A23" s="4" t="s">
        <v>945</v>
      </c>
      <c r="B23" s="5">
        <v>500</v>
      </c>
      <c r="E23" s="159"/>
      <c r="F23" s="159"/>
      <c r="G23" s="159"/>
      <c r="H23" s="159"/>
      <c r="I23" s="159"/>
      <c r="J23" s="159"/>
      <c r="K23" s="159"/>
      <c r="L23" s="159"/>
      <c r="M23" s="159"/>
      <c r="N23" s="159"/>
      <c r="O23" s="159"/>
      <c r="P23" s="159"/>
      <c r="Q23" s="159"/>
      <c r="R23" s="159"/>
      <c r="S23" s="159"/>
      <c r="T23" s="159"/>
    </row>
    <row r="24" spans="1:20" ht="30">
      <c r="A24" s="4" t="s">
        <v>972</v>
      </c>
      <c r="E24" s="159"/>
      <c r="F24" s="159"/>
      <c r="G24" s="159"/>
      <c r="H24" s="159"/>
      <c r="I24" s="159"/>
      <c r="J24" s="159"/>
      <c r="K24" s="159"/>
      <c r="L24" s="159"/>
      <c r="M24" s="159"/>
      <c r="N24" s="159"/>
      <c r="O24" s="159"/>
      <c r="P24" s="159"/>
      <c r="Q24" s="159"/>
      <c r="R24" s="159"/>
      <c r="S24" s="159"/>
      <c r="T24" s="159"/>
    </row>
    <row r="25" spans="1:20">
      <c r="A25" s="3" t="s">
        <v>963</v>
      </c>
      <c r="E25" s="159"/>
      <c r="F25" s="159"/>
      <c r="G25" s="159"/>
      <c r="H25" s="159"/>
      <c r="I25" s="159"/>
      <c r="J25" s="159"/>
      <c r="K25" s="159"/>
      <c r="L25" s="159"/>
      <c r="M25" s="159"/>
      <c r="N25" s="159"/>
      <c r="O25" s="159"/>
      <c r="P25" s="159"/>
      <c r="Q25" s="159"/>
      <c r="R25" s="159"/>
      <c r="S25" s="159"/>
      <c r="T25" s="159"/>
    </row>
    <row r="26" spans="1:20">
      <c r="A26" s="4" t="s">
        <v>973</v>
      </c>
      <c r="B26" s="6">
        <v>24</v>
      </c>
      <c r="E26" s="159"/>
      <c r="F26" s="159"/>
      <c r="G26" s="159"/>
      <c r="H26" s="159"/>
      <c r="I26" s="159"/>
      <c r="J26" s="159"/>
      <c r="K26" s="159"/>
      <c r="L26" s="159"/>
      <c r="M26" s="159"/>
      <c r="N26" s="159"/>
      <c r="O26" s="159"/>
      <c r="P26" s="159"/>
      <c r="Q26" s="159"/>
      <c r="R26" s="159"/>
      <c r="S26" s="159"/>
      <c r="T26" s="159"/>
    </row>
    <row r="27" spans="1:20">
      <c r="A27" s="4" t="s">
        <v>974</v>
      </c>
      <c r="E27" s="159"/>
      <c r="F27" s="159"/>
      <c r="G27" s="159"/>
      <c r="H27" s="159"/>
      <c r="I27" s="159"/>
      <c r="J27" s="159"/>
      <c r="K27" s="159"/>
      <c r="L27" s="159"/>
      <c r="M27" s="159"/>
      <c r="N27" s="159"/>
      <c r="O27" s="159"/>
      <c r="P27" s="159"/>
      <c r="Q27" s="159"/>
      <c r="R27" s="159"/>
      <c r="S27" s="159"/>
      <c r="T27" s="159"/>
    </row>
    <row r="28" spans="1:20">
      <c r="A28" s="3" t="s">
        <v>963</v>
      </c>
      <c r="E28" s="159"/>
      <c r="F28" s="159"/>
      <c r="G28" s="159"/>
      <c r="H28" s="159"/>
      <c r="I28" s="159"/>
      <c r="J28" s="159"/>
      <c r="K28" s="159"/>
      <c r="L28" s="159"/>
      <c r="M28" s="159"/>
      <c r="N28" s="159"/>
      <c r="O28" s="159"/>
      <c r="P28" s="159"/>
      <c r="Q28" s="159"/>
      <c r="R28" s="159"/>
      <c r="S28" s="159"/>
      <c r="T28" s="159"/>
    </row>
    <row r="29" spans="1:20">
      <c r="A29" s="4" t="s">
        <v>965</v>
      </c>
      <c r="B29" s="6">
        <v>72322</v>
      </c>
      <c r="E29" s="159"/>
      <c r="F29" s="159"/>
      <c r="G29" s="159"/>
      <c r="H29" s="159"/>
      <c r="I29" s="159"/>
      <c r="J29" s="159"/>
      <c r="K29" s="159"/>
      <c r="L29" s="159"/>
      <c r="M29" s="159"/>
      <c r="N29" s="159"/>
      <c r="O29" s="159"/>
      <c r="P29" s="159"/>
      <c r="Q29" s="159"/>
      <c r="R29" s="159"/>
      <c r="S29" s="159"/>
      <c r="T29" s="159"/>
    </row>
    <row r="30" spans="1:20">
      <c r="A30" s="4" t="s">
        <v>966</v>
      </c>
      <c r="B30" s="6">
        <v>54171</v>
      </c>
      <c r="E30" s="159"/>
      <c r="F30" s="159"/>
      <c r="G30" s="159"/>
      <c r="H30" s="159"/>
      <c r="I30" s="159"/>
      <c r="J30" s="159"/>
      <c r="K30" s="159"/>
      <c r="L30" s="159"/>
      <c r="M30" s="159"/>
      <c r="N30" s="159"/>
      <c r="O30" s="159"/>
      <c r="P30" s="159"/>
      <c r="Q30" s="159"/>
      <c r="R30" s="159"/>
      <c r="S30" s="159"/>
      <c r="T30" s="159"/>
    </row>
    <row r="31" spans="1:20">
      <c r="A31" s="4" t="s">
        <v>945</v>
      </c>
      <c r="B31" s="6">
        <v>18755</v>
      </c>
      <c r="E31" s="159"/>
      <c r="F31" s="159"/>
      <c r="G31" s="159"/>
      <c r="H31" s="159"/>
      <c r="I31" s="159"/>
      <c r="J31" s="159"/>
      <c r="K31" s="159"/>
      <c r="L31" s="159"/>
      <c r="M31" s="159"/>
      <c r="N31" s="159"/>
      <c r="O31" s="159"/>
      <c r="P31" s="159"/>
      <c r="Q31" s="159"/>
      <c r="R31" s="159"/>
      <c r="S31" s="159"/>
      <c r="T31" s="159"/>
    </row>
    <row r="32" spans="1:20">
      <c r="A32" s="4" t="s">
        <v>975</v>
      </c>
      <c r="E32" s="159"/>
      <c r="F32" s="159"/>
      <c r="G32" s="159"/>
      <c r="H32" s="159"/>
      <c r="I32" s="159"/>
      <c r="J32" s="159"/>
      <c r="K32" s="159"/>
      <c r="L32" s="159"/>
      <c r="M32" s="159"/>
      <c r="N32" s="159"/>
      <c r="O32" s="159"/>
      <c r="P32" s="159"/>
      <c r="Q32" s="159"/>
      <c r="R32" s="159"/>
      <c r="S32" s="159"/>
      <c r="T32" s="159"/>
    </row>
    <row r="33" spans="1:20">
      <c r="A33" s="3" t="s">
        <v>963</v>
      </c>
      <c r="E33" s="159"/>
      <c r="F33" s="159"/>
      <c r="G33" s="159"/>
      <c r="H33" s="159"/>
      <c r="I33" s="159"/>
      <c r="J33" s="159"/>
      <c r="K33" s="159"/>
      <c r="L33" s="159"/>
      <c r="M33" s="159"/>
      <c r="N33" s="159"/>
      <c r="O33" s="159"/>
      <c r="P33" s="159"/>
      <c r="Q33" s="159"/>
      <c r="R33" s="159"/>
      <c r="S33" s="159"/>
      <c r="T33" s="159"/>
    </row>
    <row r="34" spans="1:20">
      <c r="A34" s="4" t="s">
        <v>965</v>
      </c>
      <c r="B34" s="6">
        <v>12198</v>
      </c>
      <c r="C34" s="6">
        <v>12178</v>
      </c>
      <c r="D34" s="4" t="s">
        <v>105</v>
      </c>
      <c r="E34" s="166">
        <v>12149</v>
      </c>
      <c r="F34" s="159"/>
      <c r="G34" s="166">
        <v>12184</v>
      </c>
      <c r="H34" s="159"/>
      <c r="I34" s="166">
        <v>11800</v>
      </c>
      <c r="J34" s="159"/>
      <c r="K34" s="159"/>
      <c r="L34" s="159"/>
      <c r="M34" s="159"/>
      <c r="N34" s="159"/>
      <c r="O34" s="159"/>
      <c r="P34" s="159"/>
      <c r="Q34" s="159"/>
      <c r="R34" s="159"/>
      <c r="S34" s="159"/>
      <c r="T34" s="159"/>
    </row>
    <row r="35" spans="1:20">
      <c r="A35" s="4" t="s">
        <v>966</v>
      </c>
      <c r="B35" s="6">
        <v>11718</v>
      </c>
      <c r="C35" s="6">
        <v>11294</v>
      </c>
      <c r="D35" s="4" t="s">
        <v>105</v>
      </c>
      <c r="E35" s="167">
        <v>10330</v>
      </c>
      <c r="F35" s="159"/>
      <c r="G35" s="167">
        <v>8716</v>
      </c>
      <c r="H35" s="159"/>
      <c r="I35" s="167">
        <v>5069</v>
      </c>
      <c r="J35" s="159"/>
      <c r="K35" s="159"/>
      <c r="L35" s="159"/>
      <c r="M35" s="159"/>
      <c r="N35" s="159"/>
      <c r="O35" s="159"/>
      <c r="P35" s="159"/>
      <c r="Q35" s="159"/>
      <c r="R35" s="159"/>
      <c r="S35" s="159"/>
      <c r="T35" s="159"/>
    </row>
    <row r="36" spans="1:20">
      <c r="A36" s="4" t="s">
        <v>968</v>
      </c>
      <c r="B36" s="5">
        <v>222</v>
      </c>
      <c r="E36" s="159"/>
      <c r="F36" s="159"/>
      <c r="G36" s="159"/>
      <c r="H36" s="159"/>
      <c r="I36" s="159"/>
      <c r="J36" s="159"/>
      <c r="K36" s="159"/>
      <c r="L36" s="159"/>
      <c r="M36" s="159"/>
      <c r="N36" s="159"/>
      <c r="O36" s="159"/>
      <c r="P36" s="159"/>
      <c r="Q36" s="159"/>
      <c r="R36" s="159"/>
      <c r="S36" s="159"/>
      <c r="T36" s="159"/>
    </row>
    <row r="37" spans="1:20">
      <c r="A37" s="4" t="s">
        <v>969</v>
      </c>
      <c r="B37" s="6">
        <v>2451</v>
      </c>
      <c r="E37" s="159"/>
      <c r="F37" s="159"/>
      <c r="G37" s="159"/>
      <c r="H37" s="159"/>
      <c r="I37" s="159"/>
      <c r="J37" s="159"/>
      <c r="K37" s="159"/>
      <c r="L37" s="159"/>
      <c r="M37" s="159"/>
      <c r="N37" s="159"/>
      <c r="O37" s="159"/>
      <c r="P37" s="159"/>
      <c r="Q37" s="159"/>
      <c r="R37" s="159"/>
      <c r="S37" s="159"/>
      <c r="T37" s="159"/>
    </row>
    <row r="38" spans="1:20">
      <c r="A38" s="4" t="s">
        <v>976</v>
      </c>
      <c r="E38" s="159"/>
      <c r="F38" s="159"/>
      <c r="G38" s="159"/>
      <c r="H38" s="159"/>
      <c r="I38" s="159"/>
      <c r="J38" s="159"/>
      <c r="K38" s="159"/>
      <c r="L38" s="159"/>
      <c r="M38" s="159"/>
      <c r="N38" s="159"/>
      <c r="O38" s="159"/>
      <c r="P38" s="159"/>
      <c r="Q38" s="159"/>
      <c r="R38" s="159"/>
      <c r="S38" s="159"/>
      <c r="T38" s="159"/>
    </row>
    <row r="39" spans="1:20">
      <c r="A39" s="3" t="s">
        <v>963</v>
      </c>
      <c r="E39" s="159"/>
      <c r="F39" s="159"/>
      <c r="G39" s="159"/>
      <c r="H39" s="159"/>
      <c r="I39" s="159"/>
      <c r="J39" s="159"/>
      <c r="K39" s="159"/>
      <c r="L39" s="159"/>
      <c r="M39" s="159"/>
      <c r="N39" s="159"/>
      <c r="O39" s="159"/>
      <c r="P39" s="159"/>
      <c r="Q39" s="159"/>
      <c r="R39" s="159"/>
      <c r="S39" s="159"/>
      <c r="T39" s="159"/>
    </row>
    <row r="40" spans="1:20">
      <c r="A40" s="4" t="s">
        <v>965</v>
      </c>
      <c r="B40" s="5">
        <v>13824</v>
      </c>
      <c r="C40" s="6">
        <v>13888</v>
      </c>
      <c r="D40" s="4" t="s">
        <v>105</v>
      </c>
      <c r="E40" s="167">
        <v>13864</v>
      </c>
      <c r="F40" s="159"/>
      <c r="G40" s="167">
        <v>14095</v>
      </c>
      <c r="H40" s="159"/>
      <c r="I40" s="159"/>
      <c r="J40" s="159"/>
      <c r="K40" s="159"/>
      <c r="L40" s="159"/>
      <c r="M40" s="159"/>
      <c r="N40" s="159"/>
      <c r="O40" s="159"/>
      <c r="P40" s="159"/>
      <c r="Q40" s="159"/>
      <c r="R40" s="159"/>
      <c r="S40" s="159"/>
      <c r="T40" s="159"/>
    </row>
    <row r="41" spans="1:20">
      <c r="A41" s="4" t="s">
        <v>966</v>
      </c>
      <c r="B41" s="6">
        <v>12729</v>
      </c>
      <c r="C41" s="6">
        <v>11799</v>
      </c>
      <c r="D41" s="4" t="s">
        <v>105</v>
      </c>
      <c r="E41" s="167">
        <v>9944</v>
      </c>
      <c r="F41" s="159"/>
      <c r="G41" s="167">
        <v>5806</v>
      </c>
      <c r="H41" s="159"/>
      <c r="I41" s="159"/>
      <c r="J41" s="159"/>
      <c r="K41" s="159"/>
      <c r="L41" s="159"/>
      <c r="M41" s="159"/>
      <c r="N41" s="159"/>
      <c r="O41" s="159"/>
      <c r="P41" s="159"/>
      <c r="Q41" s="159"/>
      <c r="R41" s="159"/>
      <c r="S41" s="159"/>
      <c r="T41" s="159"/>
    </row>
    <row r="42" spans="1:20">
      <c r="A42" s="4" t="s">
        <v>968</v>
      </c>
      <c r="B42" s="5">
        <v>502</v>
      </c>
      <c r="E42" s="159"/>
      <c r="F42" s="159"/>
      <c r="G42" s="159"/>
      <c r="H42" s="159"/>
      <c r="I42" s="159"/>
      <c r="J42" s="159"/>
      <c r="K42" s="159"/>
      <c r="L42" s="159"/>
      <c r="M42" s="159"/>
      <c r="N42" s="159"/>
      <c r="O42" s="159"/>
      <c r="P42" s="159"/>
      <c r="Q42" s="159"/>
      <c r="R42" s="159"/>
      <c r="S42" s="159"/>
      <c r="T42" s="159"/>
    </row>
    <row r="43" spans="1:20">
      <c r="A43" s="4" t="s">
        <v>969</v>
      </c>
      <c r="B43" s="6">
        <v>2639</v>
      </c>
      <c r="E43" s="159"/>
      <c r="F43" s="159"/>
      <c r="G43" s="159"/>
      <c r="H43" s="159"/>
      <c r="I43" s="159"/>
      <c r="J43" s="159"/>
      <c r="K43" s="159"/>
      <c r="L43" s="159"/>
      <c r="M43" s="159"/>
      <c r="N43" s="159"/>
      <c r="O43" s="159"/>
      <c r="P43" s="159"/>
      <c r="Q43" s="159"/>
      <c r="R43" s="159"/>
      <c r="S43" s="159"/>
      <c r="T43" s="159"/>
    </row>
    <row r="44" spans="1:20">
      <c r="A44" s="4" t="s">
        <v>977</v>
      </c>
      <c r="E44" s="159"/>
      <c r="F44" s="159"/>
      <c r="G44" s="159"/>
      <c r="H44" s="159"/>
      <c r="I44" s="159"/>
      <c r="J44" s="159"/>
      <c r="K44" s="159"/>
      <c r="L44" s="159"/>
      <c r="M44" s="159"/>
      <c r="N44" s="159"/>
      <c r="O44" s="159"/>
      <c r="P44" s="159"/>
      <c r="Q44" s="159"/>
      <c r="R44" s="159"/>
      <c r="S44" s="159"/>
      <c r="T44" s="159"/>
    </row>
    <row r="45" spans="1:20">
      <c r="A45" s="3" t="s">
        <v>963</v>
      </c>
      <c r="E45" s="159"/>
      <c r="F45" s="159"/>
      <c r="G45" s="159"/>
      <c r="H45" s="159"/>
      <c r="I45" s="159"/>
      <c r="J45" s="159"/>
      <c r="K45" s="159"/>
      <c r="L45" s="159"/>
      <c r="M45" s="159"/>
      <c r="N45" s="159"/>
      <c r="O45" s="159"/>
      <c r="P45" s="159"/>
      <c r="Q45" s="159"/>
      <c r="R45" s="159"/>
      <c r="S45" s="159"/>
      <c r="T45" s="159"/>
    </row>
    <row r="46" spans="1:20">
      <c r="A46" s="4" t="s">
        <v>965</v>
      </c>
      <c r="B46" s="5">
        <v>16678</v>
      </c>
      <c r="C46" s="6">
        <v>16901</v>
      </c>
      <c r="D46" s="4" t="s">
        <v>105</v>
      </c>
      <c r="E46" s="159"/>
      <c r="F46" s="159"/>
      <c r="G46" s="159"/>
      <c r="H46" s="159"/>
      <c r="I46" s="159"/>
      <c r="J46" s="159"/>
      <c r="K46" s="159"/>
      <c r="L46" s="159"/>
      <c r="M46" s="159"/>
      <c r="N46" s="159"/>
      <c r="O46" s="159"/>
      <c r="P46" s="159"/>
      <c r="Q46" s="159"/>
      <c r="R46" s="159"/>
      <c r="S46" s="159"/>
      <c r="T46" s="159"/>
    </row>
    <row r="47" spans="1:20">
      <c r="A47" s="4" t="s">
        <v>966</v>
      </c>
      <c r="B47" s="6">
        <v>11671</v>
      </c>
      <c r="C47" s="6">
        <v>6742</v>
      </c>
      <c r="D47" s="4" t="s">
        <v>105</v>
      </c>
      <c r="E47" s="159"/>
      <c r="F47" s="159"/>
      <c r="G47" s="159"/>
      <c r="H47" s="159"/>
      <c r="I47" s="159"/>
      <c r="J47" s="159"/>
      <c r="K47" s="159"/>
      <c r="L47" s="159"/>
      <c r="M47" s="159"/>
      <c r="N47" s="159"/>
      <c r="O47" s="159"/>
      <c r="P47" s="159"/>
      <c r="Q47" s="159"/>
      <c r="R47" s="159"/>
      <c r="S47" s="159"/>
      <c r="T47" s="159"/>
    </row>
    <row r="48" spans="1:20">
      <c r="A48" s="4" t="s">
        <v>968</v>
      </c>
      <c r="B48" s="5">
        <v>2905</v>
      </c>
      <c r="E48" s="159"/>
      <c r="F48" s="159"/>
      <c r="G48" s="159"/>
      <c r="H48" s="159"/>
      <c r="I48" s="159"/>
      <c r="J48" s="159"/>
      <c r="K48" s="159"/>
      <c r="L48" s="159"/>
      <c r="M48" s="159"/>
      <c r="N48" s="159"/>
      <c r="O48" s="159"/>
      <c r="P48" s="159"/>
      <c r="Q48" s="159"/>
      <c r="R48" s="159"/>
      <c r="S48" s="159"/>
      <c r="T48" s="159"/>
    </row>
    <row r="49" spans="1:20">
      <c r="A49" s="4" t="s">
        <v>969</v>
      </c>
      <c r="B49" s="6">
        <v>2749</v>
      </c>
      <c r="E49" s="159"/>
      <c r="F49" s="159"/>
      <c r="G49" s="159"/>
      <c r="H49" s="159"/>
      <c r="I49" s="159"/>
      <c r="J49" s="159"/>
      <c r="K49" s="159"/>
      <c r="L49" s="159"/>
      <c r="M49" s="159"/>
      <c r="N49" s="159"/>
      <c r="O49" s="159"/>
      <c r="P49" s="159"/>
      <c r="Q49" s="159"/>
      <c r="R49" s="159"/>
      <c r="S49" s="159"/>
      <c r="T49" s="159"/>
    </row>
    <row r="50" spans="1:20">
      <c r="A50" s="4" t="s">
        <v>978</v>
      </c>
      <c r="E50" s="159"/>
      <c r="F50" s="159"/>
      <c r="G50" s="159"/>
      <c r="H50" s="159"/>
      <c r="I50" s="159"/>
      <c r="J50" s="159"/>
      <c r="K50" s="159"/>
      <c r="L50" s="159"/>
      <c r="M50" s="159"/>
      <c r="N50" s="159"/>
      <c r="O50" s="159"/>
      <c r="P50" s="159"/>
      <c r="Q50" s="159"/>
      <c r="R50" s="159"/>
      <c r="S50" s="159"/>
      <c r="T50" s="159"/>
    </row>
    <row r="51" spans="1:20">
      <c r="A51" s="3" t="s">
        <v>963</v>
      </c>
      <c r="E51" s="159"/>
      <c r="F51" s="159"/>
      <c r="G51" s="159"/>
      <c r="H51" s="159"/>
      <c r="I51" s="159"/>
      <c r="J51" s="159"/>
      <c r="K51" s="159"/>
      <c r="L51" s="159"/>
      <c r="M51" s="159"/>
      <c r="N51" s="159"/>
      <c r="O51" s="159"/>
      <c r="P51" s="159"/>
      <c r="Q51" s="159"/>
      <c r="R51" s="159"/>
      <c r="S51" s="159"/>
      <c r="T51" s="159"/>
    </row>
    <row r="52" spans="1:20">
      <c r="A52" s="4" t="s">
        <v>965</v>
      </c>
      <c r="B52" s="5">
        <v>14637</v>
      </c>
      <c r="E52" s="159"/>
      <c r="F52" s="159"/>
      <c r="G52" s="159"/>
      <c r="H52" s="159"/>
      <c r="I52" s="159"/>
      <c r="J52" s="159"/>
      <c r="K52" s="159"/>
      <c r="L52" s="159"/>
      <c r="M52" s="159"/>
      <c r="N52" s="159"/>
      <c r="O52" s="159"/>
      <c r="P52" s="159"/>
      <c r="Q52" s="159"/>
      <c r="R52" s="159"/>
      <c r="S52" s="159"/>
      <c r="T52" s="159"/>
    </row>
    <row r="53" spans="1:20">
      <c r="A53" s="4" t="s">
        <v>966</v>
      </c>
      <c r="B53" s="6">
        <v>5395</v>
      </c>
      <c r="E53" s="159"/>
      <c r="F53" s="159"/>
      <c r="G53" s="159"/>
      <c r="H53" s="159"/>
      <c r="I53" s="159"/>
      <c r="J53" s="159"/>
      <c r="K53" s="159"/>
      <c r="L53" s="159"/>
      <c r="M53" s="159"/>
      <c r="N53" s="159"/>
      <c r="O53" s="159"/>
      <c r="P53" s="159"/>
      <c r="Q53" s="159"/>
      <c r="R53" s="159"/>
      <c r="S53" s="159"/>
      <c r="T53" s="159"/>
    </row>
    <row r="54" spans="1:20">
      <c r="A54" s="4" t="s">
        <v>968</v>
      </c>
      <c r="B54" s="5">
        <v>4482</v>
      </c>
      <c r="E54" s="159"/>
      <c r="F54" s="159"/>
      <c r="G54" s="159"/>
      <c r="H54" s="159"/>
      <c r="I54" s="159"/>
      <c r="J54" s="159"/>
      <c r="K54" s="159"/>
      <c r="L54" s="159"/>
      <c r="M54" s="159"/>
      <c r="N54" s="159"/>
      <c r="O54" s="159"/>
      <c r="P54" s="159"/>
      <c r="Q54" s="159"/>
      <c r="R54" s="159"/>
      <c r="S54" s="159"/>
      <c r="T54" s="159"/>
    </row>
    <row r="55" spans="1:20">
      <c r="A55" s="4" t="s">
        <v>969</v>
      </c>
      <c r="B55" s="6">
        <v>1945</v>
      </c>
      <c r="E55" s="159"/>
      <c r="F55" s="159"/>
      <c r="G55" s="159"/>
      <c r="H55" s="159"/>
      <c r="I55" s="159"/>
      <c r="J55" s="159"/>
      <c r="K55" s="159"/>
      <c r="L55" s="159"/>
      <c r="M55" s="159"/>
      <c r="N55" s="159"/>
      <c r="O55" s="159"/>
      <c r="P55" s="159"/>
      <c r="Q55" s="159"/>
      <c r="R55" s="159"/>
      <c r="S55" s="159"/>
      <c r="T55" s="159"/>
    </row>
    <row r="56" spans="1:20">
      <c r="A56" s="4" t="s">
        <v>979</v>
      </c>
      <c r="E56" s="159"/>
      <c r="F56" s="159"/>
      <c r="G56" s="159"/>
      <c r="H56" s="159"/>
      <c r="I56" s="159"/>
      <c r="J56" s="159"/>
      <c r="K56" s="159"/>
      <c r="L56" s="159"/>
      <c r="M56" s="159"/>
      <c r="N56" s="159"/>
      <c r="O56" s="159"/>
      <c r="P56" s="159"/>
      <c r="Q56" s="159"/>
      <c r="R56" s="159"/>
      <c r="S56" s="159"/>
      <c r="T56" s="159"/>
    </row>
    <row r="57" spans="1:20">
      <c r="A57" s="3" t="s">
        <v>963</v>
      </c>
      <c r="E57" s="159"/>
      <c r="F57" s="159"/>
      <c r="G57" s="159"/>
      <c r="H57" s="159"/>
      <c r="I57" s="159"/>
      <c r="J57" s="159"/>
      <c r="K57" s="159"/>
      <c r="L57" s="159"/>
      <c r="M57" s="159"/>
      <c r="N57" s="159"/>
      <c r="O57" s="159"/>
      <c r="P57" s="159"/>
      <c r="Q57" s="159"/>
      <c r="R57" s="159"/>
      <c r="S57" s="159"/>
      <c r="T57" s="159"/>
    </row>
    <row r="58" spans="1:20">
      <c r="A58" s="4" t="s">
        <v>965</v>
      </c>
      <c r="B58" s="5">
        <v>14985</v>
      </c>
      <c r="C58" s="6">
        <v>15226</v>
      </c>
      <c r="D58" s="4" t="s">
        <v>105</v>
      </c>
      <c r="E58" s="167">
        <v>15383</v>
      </c>
      <c r="F58" s="159"/>
      <c r="G58" s="159"/>
      <c r="H58" s="159"/>
      <c r="I58" s="159"/>
      <c r="J58" s="159"/>
      <c r="K58" s="159"/>
      <c r="L58" s="159"/>
      <c r="M58" s="159"/>
      <c r="N58" s="159"/>
      <c r="O58" s="159"/>
      <c r="P58" s="159"/>
      <c r="Q58" s="159"/>
      <c r="R58" s="159"/>
      <c r="S58" s="159"/>
      <c r="T58" s="159"/>
    </row>
    <row r="59" spans="1:20">
      <c r="A59" s="4" t="s">
        <v>966</v>
      </c>
      <c r="B59" s="6">
        <v>12658</v>
      </c>
      <c r="C59" s="6">
        <v>10772</v>
      </c>
      <c r="D59" s="4" t="s">
        <v>105</v>
      </c>
      <c r="E59" s="167">
        <v>6218</v>
      </c>
      <c r="F59" s="159"/>
      <c r="G59" s="159"/>
      <c r="H59" s="159"/>
      <c r="I59" s="159"/>
      <c r="J59" s="159"/>
      <c r="K59" s="159"/>
      <c r="L59" s="159"/>
      <c r="M59" s="159"/>
      <c r="N59" s="159"/>
      <c r="O59" s="159"/>
      <c r="P59" s="159"/>
      <c r="Q59" s="159"/>
      <c r="R59" s="159"/>
      <c r="S59" s="159"/>
      <c r="T59" s="159"/>
    </row>
    <row r="60" spans="1:20">
      <c r="A60" s="4" t="s">
        <v>968</v>
      </c>
      <c r="B60" s="5">
        <v>1163</v>
      </c>
      <c r="E60" s="159"/>
      <c r="F60" s="159"/>
      <c r="G60" s="159"/>
      <c r="H60" s="159"/>
      <c r="I60" s="159"/>
      <c r="J60" s="159"/>
      <c r="K60" s="159"/>
      <c r="L60" s="159"/>
      <c r="M60" s="159"/>
      <c r="N60" s="159"/>
      <c r="O60" s="159"/>
      <c r="P60" s="159"/>
      <c r="Q60" s="159"/>
      <c r="R60" s="159"/>
      <c r="S60" s="159"/>
      <c r="T60" s="159"/>
    </row>
    <row r="61" spans="1:20">
      <c r="A61" s="4" t="s">
        <v>969</v>
      </c>
      <c r="B61" s="6">
        <v>2702</v>
      </c>
      <c r="E61" s="159"/>
      <c r="F61" s="159"/>
      <c r="G61" s="159"/>
      <c r="H61" s="159"/>
      <c r="I61" s="159"/>
      <c r="J61" s="159"/>
      <c r="K61" s="159"/>
      <c r="L61" s="159"/>
      <c r="M61" s="159"/>
      <c r="N61" s="159"/>
      <c r="O61" s="159"/>
      <c r="P61" s="159"/>
      <c r="Q61" s="159"/>
      <c r="R61" s="159"/>
      <c r="S61" s="159"/>
      <c r="T61" s="159"/>
    </row>
    <row r="62" spans="1:20">
      <c r="A62" s="4" t="s">
        <v>980</v>
      </c>
      <c r="E62" s="159"/>
      <c r="F62" s="159"/>
      <c r="G62" s="159"/>
      <c r="H62" s="159"/>
      <c r="I62" s="159"/>
      <c r="J62" s="159"/>
      <c r="K62" s="159"/>
      <c r="L62" s="159"/>
      <c r="M62" s="159"/>
      <c r="N62" s="159"/>
      <c r="O62" s="159"/>
      <c r="P62" s="159"/>
      <c r="Q62" s="159"/>
      <c r="R62" s="159"/>
      <c r="S62" s="159"/>
      <c r="T62" s="159"/>
    </row>
    <row r="63" spans="1:20">
      <c r="A63" s="3" t="s">
        <v>963</v>
      </c>
      <c r="E63" s="159"/>
      <c r="F63" s="159"/>
      <c r="G63" s="159"/>
      <c r="H63" s="159"/>
      <c r="I63" s="159"/>
      <c r="J63" s="159"/>
      <c r="K63" s="159"/>
      <c r="L63" s="159"/>
      <c r="M63" s="159"/>
      <c r="N63" s="159"/>
      <c r="O63" s="159"/>
      <c r="P63" s="159"/>
      <c r="Q63" s="159"/>
      <c r="R63" s="159"/>
      <c r="S63" s="159"/>
      <c r="T63" s="159"/>
    </row>
    <row r="64" spans="1:20">
      <c r="A64" s="4" t="s">
        <v>945</v>
      </c>
      <c r="B64" s="5">
        <v>18151</v>
      </c>
      <c r="E64" s="159"/>
      <c r="F64" s="159"/>
      <c r="G64" s="159"/>
      <c r="H64" s="159"/>
      <c r="I64" s="159"/>
      <c r="J64" s="159"/>
      <c r="K64" s="159"/>
      <c r="L64" s="159"/>
      <c r="M64" s="159"/>
      <c r="N64" s="159"/>
      <c r="O64" s="159"/>
      <c r="P64" s="159"/>
      <c r="Q64" s="159"/>
      <c r="R64" s="159"/>
      <c r="S64" s="159"/>
      <c r="T64" s="159"/>
    </row>
    <row r="65" spans="1:20">
      <c r="A65" s="4" t="s">
        <v>981</v>
      </c>
      <c r="E65" s="159"/>
      <c r="F65" s="159"/>
      <c r="G65" s="159"/>
      <c r="H65" s="159"/>
      <c r="I65" s="159"/>
      <c r="J65" s="159"/>
      <c r="K65" s="159"/>
      <c r="L65" s="159"/>
      <c r="M65" s="159"/>
      <c r="N65" s="159"/>
      <c r="O65" s="159"/>
      <c r="P65" s="159"/>
      <c r="Q65" s="159"/>
      <c r="R65" s="159"/>
      <c r="S65" s="159"/>
      <c r="T65" s="159"/>
    </row>
    <row r="66" spans="1:20">
      <c r="A66" s="3" t="s">
        <v>963</v>
      </c>
      <c r="E66" s="159"/>
      <c r="F66" s="159"/>
      <c r="G66" s="159"/>
      <c r="H66" s="159"/>
      <c r="I66" s="159"/>
      <c r="J66" s="159"/>
      <c r="K66" s="159"/>
      <c r="L66" s="159"/>
      <c r="M66" s="159"/>
      <c r="N66" s="159"/>
      <c r="O66" s="159"/>
      <c r="P66" s="159"/>
      <c r="Q66" s="159"/>
      <c r="R66" s="159"/>
      <c r="S66" s="159"/>
      <c r="T66" s="159"/>
    </row>
    <row r="67" spans="1:20">
      <c r="A67" s="4" t="s">
        <v>973</v>
      </c>
      <c r="B67" s="6">
        <v>604</v>
      </c>
      <c r="E67" s="159"/>
      <c r="F67" s="159"/>
      <c r="G67" s="159"/>
      <c r="H67" s="159"/>
      <c r="I67" s="159"/>
      <c r="J67" s="159"/>
      <c r="K67" s="159"/>
      <c r="L67" s="159"/>
      <c r="M67" s="159"/>
      <c r="N67" s="159"/>
      <c r="O67" s="159"/>
      <c r="P67" s="159"/>
      <c r="Q67" s="159"/>
      <c r="R67" s="159"/>
      <c r="S67" s="159"/>
      <c r="T67" s="159"/>
    </row>
    <row r="68" spans="1:20" ht="30">
      <c r="A68" s="4" t="s">
        <v>982</v>
      </c>
      <c r="E68" s="159"/>
      <c r="F68" s="159"/>
      <c r="G68" s="159"/>
      <c r="H68" s="159"/>
      <c r="I68" s="159"/>
      <c r="J68" s="159"/>
      <c r="K68" s="159"/>
      <c r="L68" s="159"/>
      <c r="M68" s="159"/>
      <c r="N68" s="159"/>
      <c r="O68" s="159"/>
      <c r="P68" s="159"/>
      <c r="Q68" s="159"/>
      <c r="R68" s="159"/>
      <c r="S68" s="159"/>
      <c r="T68" s="159"/>
    </row>
    <row r="69" spans="1:20">
      <c r="A69" s="3" t="s">
        <v>963</v>
      </c>
      <c r="E69" s="159"/>
      <c r="F69" s="159"/>
      <c r="G69" s="159"/>
      <c r="H69" s="159"/>
      <c r="I69" s="159"/>
      <c r="J69" s="159"/>
      <c r="K69" s="159"/>
      <c r="L69" s="159"/>
      <c r="M69" s="159"/>
      <c r="N69" s="159"/>
      <c r="O69" s="159"/>
      <c r="P69" s="159"/>
      <c r="Q69" s="159"/>
      <c r="R69" s="159"/>
      <c r="S69" s="159"/>
      <c r="T69" s="159"/>
    </row>
    <row r="70" spans="1:20">
      <c r="A70" s="4" t="s">
        <v>965</v>
      </c>
      <c r="B70" s="6">
        <v>13032</v>
      </c>
      <c r="E70" s="159"/>
      <c r="F70" s="159"/>
      <c r="G70" s="159"/>
      <c r="H70" s="159"/>
      <c r="I70" s="159"/>
      <c r="J70" s="159"/>
      <c r="K70" s="159"/>
      <c r="L70" s="159"/>
      <c r="M70" s="159"/>
      <c r="N70" s="159"/>
      <c r="O70" s="159"/>
      <c r="P70" s="159"/>
      <c r="Q70" s="159"/>
      <c r="R70" s="159"/>
      <c r="S70" s="159"/>
      <c r="T70" s="159"/>
    </row>
    <row r="71" spans="1:20">
      <c r="A71" s="4" t="s">
        <v>966</v>
      </c>
      <c r="B71" s="6">
        <v>5518</v>
      </c>
      <c r="E71" s="159"/>
      <c r="F71" s="159"/>
      <c r="G71" s="159"/>
      <c r="H71" s="159"/>
      <c r="I71" s="159"/>
      <c r="J71" s="159"/>
      <c r="K71" s="159"/>
      <c r="L71" s="159"/>
      <c r="M71" s="159"/>
      <c r="N71" s="159"/>
      <c r="O71" s="159"/>
      <c r="P71" s="159"/>
      <c r="Q71" s="159"/>
      <c r="R71" s="159"/>
      <c r="S71" s="159"/>
      <c r="T71" s="159"/>
    </row>
    <row r="72" spans="1:20">
      <c r="A72" s="4" t="s">
        <v>945</v>
      </c>
      <c r="B72" s="6">
        <v>7897</v>
      </c>
      <c r="E72" s="159"/>
      <c r="F72" s="159"/>
      <c r="G72" s="159"/>
      <c r="H72" s="159"/>
      <c r="I72" s="159"/>
      <c r="J72" s="159"/>
      <c r="K72" s="159"/>
      <c r="L72" s="159"/>
      <c r="M72" s="159"/>
      <c r="N72" s="159"/>
      <c r="O72" s="159"/>
      <c r="P72" s="159"/>
      <c r="Q72" s="159"/>
      <c r="R72" s="159"/>
      <c r="S72" s="159"/>
      <c r="T72" s="159"/>
    </row>
    <row r="73" spans="1:20" ht="30">
      <c r="A73" s="4" t="s">
        <v>983</v>
      </c>
      <c r="E73" s="159"/>
      <c r="F73" s="159"/>
      <c r="G73" s="159"/>
      <c r="H73" s="159"/>
      <c r="I73" s="159"/>
      <c r="J73" s="159"/>
      <c r="K73" s="159"/>
      <c r="L73" s="159"/>
      <c r="M73" s="159"/>
      <c r="N73" s="159"/>
      <c r="O73" s="159"/>
      <c r="P73" s="159"/>
      <c r="Q73" s="159"/>
      <c r="R73" s="159"/>
      <c r="S73" s="159"/>
      <c r="T73" s="159"/>
    </row>
    <row r="74" spans="1:20">
      <c r="A74" s="3" t="s">
        <v>963</v>
      </c>
      <c r="E74" s="159"/>
      <c r="F74" s="159"/>
      <c r="G74" s="159"/>
      <c r="H74" s="159"/>
      <c r="I74" s="159"/>
      <c r="J74" s="159"/>
      <c r="K74" s="159"/>
      <c r="L74" s="159"/>
      <c r="M74" s="159"/>
      <c r="N74" s="159"/>
      <c r="O74" s="159"/>
      <c r="P74" s="159"/>
      <c r="Q74" s="159"/>
      <c r="R74" s="159"/>
      <c r="S74" s="159"/>
      <c r="T74" s="159"/>
    </row>
    <row r="75" spans="1:20">
      <c r="A75" s="4" t="s">
        <v>965</v>
      </c>
      <c r="B75" s="6">
        <v>972</v>
      </c>
      <c r="C75" s="6">
        <v>968</v>
      </c>
      <c r="D75" s="4" t="s">
        <v>105</v>
      </c>
      <c r="E75" s="167">
        <v>1004</v>
      </c>
      <c r="F75" s="159"/>
      <c r="G75" s="167">
        <v>1050</v>
      </c>
      <c r="H75" s="159"/>
      <c r="I75" s="167">
        <v>1115</v>
      </c>
      <c r="J75" s="159"/>
      <c r="K75" s="166">
        <v>1173</v>
      </c>
      <c r="L75" s="159"/>
      <c r="M75" s="166">
        <v>1262</v>
      </c>
      <c r="N75" s="159"/>
      <c r="O75" s="166">
        <v>1321</v>
      </c>
      <c r="P75" s="159"/>
      <c r="Q75" s="166">
        <v>1334</v>
      </c>
      <c r="R75" s="159"/>
      <c r="S75" s="166">
        <v>1346</v>
      </c>
      <c r="T75" s="159"/>
    </row>
    <row r="76" spans="1:20">
      <c r="A76" s="4" t="s">
        <v>966</v>
      </c>
      <c r="B76" s="6">
        <v>842</v>
      </c>
      <c r="C76" s="6">
        <v>822</v>
      </c>
      <c r="D76" s="4" t="s">
        <v>105</v>
      </c>
      <c r="E76" s="167">
        <v>767</v>
      </c>
      <c r="F76" s="159"/>
      <c r="G76" s="167">
        <v>711</v>
      </c>
      <c r="H76" s="159"/>
      <c r="I76" s="167">
        <v>632</v>
      </c>
      <c r="J76" s="159"/>
      <c r="K76" s="167">
        <v>517</v>
      </c>
      <c r="L76" s="159"/>
      <c r="M76" s="167">
        <v>356</v>
      </c>
      <c r="N76" s="159"/>
      <c r="O76" s="167">
        <v>200</v>
      </c>
      <c r="P76" s="159"/>
      <c r="Q76" s="167">
        <v>82</v>
      </c>
      <c r="R76" s="159"/>
      <c r="S76" s="167">
        <v>16</v>
      </c>
      <c r="T76" s="159"/>
    </row>
    <row r="77" spans="1:20">
      <c r="A77" s="4" t="s">
        <v>968</v>
      </c>
      <c r="B77" s="5">
        <v>39</v>
      </c>
      <c r="E77" s="159"/>
      <c r="F77" s="159"/>
      <c r="G77" s="159"/>
      <c r="H77" s="159"/>
      <c r="I77" s="159"/>
      <c r="J77" s="159"/>
      <c r="K77" s="159"/>
      <c r="L77" s="159"/>
      <c r="M77" s="159"/>
      <c r="N77" s="159"/>
      <c r="O77" s="159"/>
      <c r="P77" s="159"/>
      <c r="Q77" s="159"/>
      <c r="R77" s="159"/>
      <c r="S77" s="159"/>
      <c r="T77" s="159"/>
    </row>
    <row r="78" spans="1:20">
      <c r="A78" s="4" t="s">
        <v>969</v>
      </c>
      <c r="B78" s="6">
        <v>11</v>
      </c>
      <c r="E78" s="159"/>
      <c r="F78" s="159"/>
      <c r="G78" s="159"/>
      <c r="H78" s="159"/>
      <c r="I78" s="159"/>
      <c r="J78" s="159"/>
      <c r="K78" s="159"/>
      <c r="L78" s="159"/>
      <c r="M78" s="159"/>
      <c r="N78" s="159"/>
      <c r="O78" s="159"/>
      <c r="P78" s="159"/>
      <c r="Q78" s="159"/>
      <c r="R78" s="159"/>
      <c r="S78" s="159"/>
      <c r="T78" s="159"/>
    </row>
    <row r="79" spans="1:20" ht="30">
      <c r="A79" s="4" t="s">
        <v>984</v>
      </c>
      <c r="E79" s="159"/>
      <c r="F79" s="159"/>
      <c r="G79" s="159"/>
      <c r="H79" s="159"/>
      <c r="I79" s="159"/>
      <c r="J79" s="159"/>
      <c r="K79" s="159"/>
      <c r="L79" s="159"/>
      <c r="M79" s="159"/>
      <c r="N79" s="159"/>
      <c r="O79" s="159"/>
      <c r="P79" s="159"/>
      <c r="Q79" s="159"/>
      <c r="R79" s="159"/>
      <c r="S79" s="159"/>
      <c r="T79" s="159"/>
    </row>
    <row r="80" spans="1:20">
      <c r="A80" s="3" t="s">
        <v>963</v>
      </c>
      <c r="E80" s="159"/>
      <c r="F80" s="159"/>
      <c r="G80" s="159"/>
      <c r="H80" s="159"/>
      <c r="I80" s="159"/>
      <c r="J80" s="159"/>
      <c r="K80" s="159"/>
      <c r="L80" s="159"/>
      <c r="M80" s="159"/>
      <c r="N80" s="159"/>
      <c r="O80" s="159"/>
      <c r="P80" s="159"/>
      <c r="Q80" s="159"/>
      <c r="R80" s="159"/>
      <c r="S80" s="159"/>
      <c r="T80" s="159"/>
    </row>
    <row r="81" spans="1:20">
      <c r="A81" s="4" t="s">
        <v>965</v>
      </c>
      <c r="B81" s="5">
        <v>988</v>
      </c>
      <c r="C81" s="6">
        <v>998</v>
      </c>
      <c r="D81" s="4" t="s">
        <v>105</v>
      </c>
      <c r="E81" s="167">
        <v>1035</v>
      </c>
      <c r="F81" s="159"/>
      <c r="G81" s="167">
        <v>1078</v>
      </c>
      <c r="H81" s="159"/>
      <c r="I81" s="167">
        <v>1168</v>
      </c>
      <c r="J81" s="159"/>
      <c r="K81" s="167">
        <v>1223</v>
      </c>
      <c r="L81" s="159"/>
      <c r="M81" s="167">
        <v>1277</v>
      </c>
      <c r="N81" s="159"/>
      <c r="O81" s="167">
        <v>1306</v>
      </c>
      <c r="P81" s="159"/>
      <c r="Q81" s="167">
        <v>1336</v>
      </c>
      <c r="R81" s="159"/>
      <c r="S81" s="159"/>
      <c r="T81" s="159"/>
    </row>
    <row r="82" spans="1:20">
      <c r="A82" s="4" t="s">
        <v>966</v>
      </c>
      <c r="B82" s="6">
        <v>830</v>
      </c>
      <c r="C82" s="6">
        <v>789</v>
      </c>
      <c r="D82" s="4" t="s">
        <v>105</v>
      </c>
      <c r="E82" s="167">
        <v>725</v>
      </c>
      <c r="F82" s="159"/>
      <c r="G82" s="167">
        <v>642</v>
      </c>
      <c r="H82" s="159"/>
      <c r="I82" s="167">
        <v>522</v>
      </c>
      <c r="J82" s="159"/>
      <c r="K82" s="167">
        <v>377</v>
      </c>
      <c r="L82" s="159"/>
      <c r="M82" s="167">
        <v>218</v>
      </c>
      <c r="N82" s="159"/>
      <c r="O82" s="167">
        <v>93</v>
      </c>
      <c r="P82" s="159"/>
      <c r="Q82" s="167">
        <v>15</v>
      </c>
      <c r="R82" s="159"/>
      <c r="S82" s="159"/>
      <c r="T82" s="159"/>
    </row>
    <row r="83" spans="1:20">
      <c r="A83" s="4" t="s">
        <v>968</v>
      </c>
      <c r="B83" s="5">
        <v>53</v>
      </c>
      <c r="E83" s="159"/>
      <c r="F83" s="159"/>
      <c r="G83" s="159"/>
      <c r="H83" s="159"/>
      <c r="I83" s="159"/>
      <c r="J83" s="159"/>
      <c r="K83" s="159"/>
      <c r="L83" s="159"/>
      <c r="M83" s="159"/>
      <c r="N83" s="159"/>
      <c r="O83" s="159"/>
      <c r="P83" s="159"/>
      <c r="Q83" s="159"/>
      <c r="R83" s="159"/>
      <c r="S83" s="159"/>
      <c r="T83" s="159"/>
    </row>
    <row r="84" spans="1:20">
      <c r="A84" s="4" t="s">
        <v>969</v>
      </c>
      <c r="B84" s="6">
        <v>11</v>
      </c>
      <c r="E84" s="159"/>
      <c r="F84" s="159"/>
      <c r="G84" s="159"/>
      <c r="H84" s="159"/>
      <c r="I84" s="159"/>
      <c r="J84" s="159"/>
      <c r="K84" s="159"/>
      <c r="L84" s="159"/>
      <c r="M84" s="159"/>
      <c r="N84" s="159"/>
      <c r="O84" s="159"/>
      <c r="P84" s="159"/>
      <c r="Q84" s="159"/>
      <c r="R84" s="159"/>
      <c r="S84" s="159"/>
      <c r="T84" s="159"/>
    </row>
    <row r="85" spans="1:20" ht="30">
      <c r="A85" s="4" t="s">
        <v>985</v>
      </c>
      <c r="E85" s="159"/>
      <c r="F85" s="159"/>
      <c r="G85" s="159"/>
      <c r="H85" s="159"/>
      <c r="I85" s="159"/>
      <c r="J85" s="159"/>
      <c r="K85" s="159"/>
      <c r="L85" s="159"/>
      <c r="M85" s="159"/>
      <c r="N85" s="159"/>
      <c r="O85" s="159"/>
      <c r="P85" s="159"/>
      <c r="Q85" s="159"/>
      <c r="R85" s="159"/>
      <c r="S85" s="159"/>
      <c r="T85" s="159"/>
    </row>
    <row r="86" spans="1:20">
      <c r="A86" s="3" t="s">
        <v>963</v>
      </c>
      <c r="E86" s="159"/>
      <c r="F86" s="159"/>
      <c r="G86" s="159"/>
      <c r="H86" s="159"/>
      <c r="I86" s="159"/>
      <c r="J86" s="159"/>
      <c r="K86" s="159"/>
      <c r="L86" s="159"/>
      <c r="M86" s="159"/>
      <c r="N86" s="159"/>
      <c r="O86" s="159"/>
      <c r="P86" s="159"/>
      <c r="Q86" s="159"/>
      <c r="R86" s="159"/>
      <c r="S86" s="159"/>
      <c r="T86" s="159"/>
    </row>
    <row r="87" spans="1:20">
      <c r="A87" s="4" t="s">
        <v>965</v>
      </c>
      <c r="B87" s="5">
        <v>985</v>
      </c>
      <c r="C87" s="6">
        <v>1019</v>
      </c>
      <c r="D87" s="4" t="s">
        <v>105</v>
      </c>
      <c r="E87" s="167">
        <v>1086</v>
      </c>
      <c r="F87" s="159"/>
      <c r="G87" s="167">
        <v>1127</v>
      </c>
      <c r="H87" s="159"/>
      <c r="I87" s="167">
        <v>1195</v>
      </c>
      <c r="J87" s="159"/>
      <c r="K87" s="167">
        <v>1261</v>
      </c>
      <c r="L87" s="159"/>
      <c r="M87" s="167">
        <v>1296</v>
      </c>
      <c r="N87" s="159"/>
      <c r="O87" s="167">
        <v>1328</v>
      </c>
      <c r="P87" s="159"/>
      <c r="Q87" s="159"/>
      <c r="R87" s="159"/>
      <c r="S87" s="159"/>
      <c r="T87" s="159"/>
    </row>
    <row r="88" spans="1:20">
      <c r="A88" s="4" t="s">
        <v>966</v>
      </c>
      <c r="B88" s="6">
        <v>793</v>
      </c>
      <c r="C88" s="6">
        <v>743</v>
      </c>
      <c r="D88" s="4" t="s">
        <v>105</v>
      </c>
      <c r="E88" s="167">
        <v>635</v>
      </c>
      <c r="F88" s="159"/>
      <c r="G88" s="167">
        <v>518</v>
      </c>
      <c r="H88" s="159"/>
      <c r="I88" s="167">
        <v>368</v>
      </c>
      <c r="J88" s="159"/>
      <c r="K88" s="167">
        <v>219</v>
      </c>
      <c r="L88" s="159"/>
      <c r="M88" s="167">
        <v>90</v>
      </c>
      <c r="N88" s="159"/>
      <c r="O88" s="167">
        <v>15</v>
      </c>
      <c r="P88" s="159"/>
      <c r="Q88" s="159"/>
      <c r="R88" s="159"/>
      <c r="S88" s="159"/>
      <c r="T88" s="159"/>
    </row>
    <row r="89" spans="1:20">
      <c r="A89" s="4" t="s">
        <v>968</v>
      </c>
      <c r="B89" s="5">
        <v>65</v>
      </c>
      <c r="E89" s="159"/>
      <c r="F89" s="159"/>
      <c r="G89" s="159"/>
      <c r="H89" s="159"/>
      <c r="I89" s="159"/>
      <c r="J89" s="159"/>
      <c r="K89" s="159"/>
      <c r="L89" s="159"/>
      <c r="M89" s="159"/>
      <c r="N89" s="159"/>
      <c r="O89" s="159"/>
      <c r="P89" s="159"/>
      <c r="Q89" s="159"/>
      <c r="R89" s="159"/>
      <c r="S89" s="159"/>
      <c r="T89" s="159"/>
    </row>
    <row r="90" spans="1:20">
      <c r="A90" s="4" t="s">
        <v>969</v>
      </c>
      <c r="B90" s="6">
        <v>11</v>
      </c>
      <c r="E90" s="159"/>
      <c r="F90" s="159"/>
      <c r="G90" s="159"/>
      <c r="H90" s="159"/>
      <c r="I90" s="159"/>
      <c r="J90" s="159"/>
      <c r="K90" s="159"/>
      <c r="L90" s="159"/>
      <c r="M90" s="159"/>
      <c r="N90" s="159"/>
      <c r="O90" s="159"/>
      <c r="P90" s="159"/>
      <c r="Q90" s="159"/>
      <c r="R90" s="159"/>
      <c r="S90" s="159"/>
      <c r="T90" s="159"/>
    </row>
    <row r="91" spans="1:20" ht="30">
      <c r="A91" s="4" t="s">
        <v>986</v>
      </c>
      <c r="E91" s="159"/>
      <c r="F91" s="159"/>
      <c r="G91" s="159"/>
      <c r="H91" s="159"/>
      <c r="I91" s="159"/>
      <c r="J91" s="159"/>
      <c r="K91" s="159"/>
      <c r="L91" s="159"/>
      <c r="M91" s="159"/>
      <c r="N91" s="159"/>
      <c r="O91" s="159"/>
      <c r="P91" s="159"/>
      <c r="Q91" s="159"/>
      <c r="R91" s="159"/>
      <c r="S91" s="159"/>
      <c r="T91" s="159"/>
    </row>
    <row r="92" spans="1:20">
      <c r="A92" s="3" t="s">
        <v>963</v>
      </c>
      <c r="E92" s="159"/>
      <c r="F92" s="159"/>
      <c r="G92" s="159"/>
      <c r="H92" s="159"/>
      <c r="I92" s="159"/>
      <c r="J92" s="159"/>
      <c r="K92" s="159"/>
      <c r="L92" s="159"/>
      <c r="M92" s="159"/>
      <c r="N92" s="159"/>
      <c r="O92" s="159"/>
      <c r="P92" s="159"/>
      <c r="Q92" s="159"/>
      <c r="R92" s="159"/>
      <c r="S92" s="159"/>
      <c r="T92" s="159"/>
    </row>
    <row r="93" spans="1:20">
      <c r="A93" s="4" t="s">
        <v>965</v>
      </c>
      <c r="B93" s="5">
        <v>1061</v>
      </c>
      <c r="C93" s="6">
        <v>1127</v>
      </c>
      <c r="D93" s="4" t="s">
        <v>105</v>
      </c>
      <c r="E93" s="167">
        <v>1218</v>
      </c>
      <c r="F93" s="159"/>
      <c r="G93" s="167">
        <v>1246</v>
      </c>
      <c r="H93" s="159"/>
      <c r="I93" s="167">
        <v>1305</v>
      </c>
      <c r="J93" s="159"/>
      <c r="K93" s="167">
        <v>1375</v>
      </c>
      <c r="L93" s="159"/>
      <c r="M93" s="167">
        <v>1370</v>
      </c>
      <c r="N93" s="159"/>
      <c r="O93" s="159"/>
      <c r="P93" s="159"/>
      <c r="Q93" s="159"/>
      <c r="R93" s="159"/>
      <c r="S93" s="159"/>
      <c r="T93" s="159"/>
    </row>
    <row r="94" spans="1:20">
      <c r="A94" s="4" t="s">
        <v>966</v>
      </c>
      <c r="B94" s="6">
        <v>752</v>
      </c>
      <c r="C94" s="6">
        <v>671</v>
      </c>
      <c r="D94" s="4" t="s">
        <v>105</v>
      </c>
      <c r="E94" s="167">
        <v>540</v>
      </c>
      <c r="F94" s="159"/>
      <c r="G94" s="167">
        <v>396</v>
      </c>
      <c r="H94" s="159"/>
      <c r="I94" s="167">
        <v>238</v>
      </c>
      <c r="J94" s="159"/>
      <c r="K94" s="167">
        <v>106</v>
      </c>
      <c r="L94" s="159"/>
      <c r="M94" s="167">
        <v>21</v>
      </c>
      <c r="N94" s="159"/>
      <c r="O94" s="159"/>
      <c r="P94" s="159"/>
      <c r="Q94" s="159"/>
      <c r="R94" s="159"/>
      <c r="S94" s="159"/>
      <c r="T94" s="159"/>
    </row>
    <row r="95" spans="1:20">
      <c r="A95" s="4" t="s">
        <v>968</v>
      </c>
      <c r="B95" s="5">
        <v>129</v>
      </c>
      <c r="E95" s="159"/>
      <c r="F95" s="159"/>
      <c r="G95" s="159"/>
      <c r="H95" s="159"/>
      <c r="I95" s="159"/>
      <c r="J95" s="159"/>
      <c r="K95" s="159"/>
      <c r="L95" s="159"/>
      <c r="M95" s="159"/>
      <c r="N95" s="159"/>
      <c r="O95" s="159"/>
      <c r="P95" s="159"/>
      <c r="Q95" s="159"/>
      <c r="R95" s="159"/>
      <c r="S95" s="159"/>
      <c r="T95" s="159"/>
    </row>
    <row r="96" spans="1:20">
      <c r="A96" s="4" t="s">
        <v>969</v>
      </c>
      <c r="B96" s="6">
        <v>11</v>
      </c>
      <c r="E96" s="159"/>
      <c r="F96" s="159"/>
      <c r="G96" s="159"/>
      <c r="H96" s="159"/>
      <c r="I96" s="159"/>
      <c r="J96" s="159"/>
      <c r="K96" s="159"/>
      <c r="L96" s="159"/>
      <c r="M96" s="159"/>
      <c r="N96" s="159"/>
      <c r="O96" s="159"/>
      <c r="P96" s="159"/>
      <c r="Q96" s="159"/>
      <c r="R96" s="159"/>
      <c r="S96" s="159"/>
      <c r="T96" s="159"/>
    </row>
    <row r="97" spans="1:20" ht="30">
      <c r="A97" s="4" t="s">
        <v>987</v>
      </c>
      <c r="E97" s="159"/>
      <c r="F97" s="159"/>
      <c r="G97" s="159"/>
      <c r="H97" s="159"/>
      <c r="I97" s="159"/>
      <c r="J97" s="159"/>
      <c r="K97" s="159"/>
      <c r="L97" s="159"/>
      <c r="M97" s="159"/>
      <c r="N97" s="159"/>
      <c r="O97" s="159"/>
      <c r="P97" s="159"/>
      <c r="Q97" s="159"/>
      <c r="R97" s="159"/>
      <c r="S97" s="159"/>
      <c r="T97" s="159"/>
    </row>
    <row r="98" spans="1:20">
      <c r="A98" s="3" t="s">
        <v>963</v>
      </c>
      <c r="E98" s="159"/>
      <c r="F98" s="159"/>
      <c r="G98" s="159"/>
      <c r="H98" s="159"/>
      <c r="I98" s="159"/>
      <c r="J98" s="159"/>
      <c r="K98" s="159"/>
      <c r="L98" s="159"/>
      <c r="M98" s="159"/>
      <c r="N98" s="159"/>
      <c r="O98" s="159"/>
      <c r="P98" s="159"/>
      <c r="Q98" s="159"/>
      <c r="R98" s="159"/>
      <c r="S98" s="159"/>
      <c r="T98" s="159"/>
    </row>
    <row r="99" spans="1:20">
      <c r="A99" s="4" t="s">
        <v>965</v>
      </c>
      <c r="B99" s="5">
        <v>1157</v>
      </c>
      <c r="C99" s="6">
        <v>1218</v>
      </c>
      <c r="D99" s="4" t="s">
        <v>105</v>
      </c>
      <c r="E99" s="167">
        <v>1290</v>
      </c>
      <c r="F99" s="159"/>
      <c r="G99" s="167">
        <v>1269</v>
      </c>
      <c r="H99" s="159"/>
      <c r="I99" s="167">
        <v>1342</v>
      </c>
      <c r="J99" s="159"/>
      <c r="K99" s="167">
        <v>1374</v>
      </c>
      <c r="L99" s="159"/>
      <c r="M99" s="159"/>
      <c r="N99" s="159"/>
      <c r="O99" s="159"/>
      <c r="P99" s="159"/>
      <c r="Q99" s="159"/>
      <c r="R99" s="159"/>
      <c r="S99" s="159"/>
      <c r="T99" s="159"/>
    </row>
    <row r="100" spans="1:20">
      <c r="A100" s="4" t="s">
        <v>966</v>
      </c>
      <c r="B100" s="6">
        <v>663</v>
      </c>
      <c r="C100" s="6">
        <v>543</v>
      </c>
      <c r="D100" s="4" t="s">
        <v>105</v>
      </c>
      <c r="E100" s="167">
        <v>382</v>
      </c>
      <c r="F100" s="159"/>
      <c r="G100" s="167">
        <v>218</v>
      </c>
      <c r="H100" s="159"/>
      <c r="I100" s="167">
        <v>108</v>
      </c>
      <c r="J100" s="159"/>
      <c r="K100" s="167">
        <v>23</v>
      </c>
      <c r="L100" s="159"/>
      <c r="M100" s="159"/>
      <c r="N100" s="159"/>
      <c r="O100" s="159"/>
      <c r="P100" s="159"/>
      <c r="Q100" s="159"/>
      <c r="R100" s="159"/>
      <c r="S100" s="159"/>
      <c r="T100" s="159"/>
    </row>
    <row r="101" spans="1:20">
      <c r="A101" s="4" t="s">
        <v>968</v>
      </c>
      <c r="B101" s="5">
        <v>202</v>
      </c>
      <c r="E101" s="159"/>
      <c r="F101" s="159"/>
      <c r="G101" s="159"/>
      <c r="H101" s="159"/>
      <c r="I101" s="159"/>
      <c r="J101" s="159"/>
      <c r="K101" s="159"/>
      <c r="L101" s="159"/>
      <c r="M101" s="159"/>
      <c r="N101" s="159"/>
      <c r="O101" s="159"/>
      <c r="P101" s="159"/>
      <c r="Q101" s="159"/>
      <c r="R101" s="159"/>
      <c r="S101" s="159"/>
      <c r="T101" s="159"/>
    </row>
    <row r="102" spans="1:20">
      <c r="A102" s="4" t="s">
        <v>969</v>
      </c>
      <c r="B102" s="6">
        <v>12</v>
      </c>
      <c r="E102" s="159"/>
      <c r="F102" s="159"/>
      <c r="G102" s="159"/>
      <c r="H102" s="159"/>
      <c r="I102" s="159"/>
      <c r="J102" s="159"/>
      <c r="K102" s="159"/>
      <c r="L102" s="159"/>
      <c r="M102" s="159"/>
      <c r="N102" s="159"/>
      <c r="O102" s="159"/>
      <c r="P102" s="159"/>
      <c r="Q102" s="159"/>
      <c r="R102" s="159"/>
      <c r="S102" s="159"/>
      <c r="T102" s="159"/>
    </row>
    <row r="103" spans="1:20" ht="30">
      <c r="A103" s="4" t="s">
        <v>988</v>
      </c>
      <c r="E103" s="159"/>
      <c r="F103" s="159"/>
      <c r="G103" s="159"/>
      <c r="H103" s="159"/>
      <c r="I103" s="159"/>
      <c r="J103" s="159"/>
      <c r="K103" s="159"/>
      <c r="L103" s="159"/>
      <c r="M103" s="159"/>
      <c r="N103" s="159"/>
      <c r="O103" s="159"/>
      <c r="P103" s="159"/>
      <c r="Q103" s="159"/>
      <c r="R103" s="159"/>
      <c r="S103" s="159"/>
      <c r="T103" s="159"/>
    </row>
    <row r="104" spans="1:20">
      <c r="A104" s="3" t="s">
        <v>963</v>
      </c>
      <c r="E104" s="159"/>
      <c r="F104" s="159"/>
      <c r="G104" s="159"/>
      <c r="H104" s="159"/>
      <c r="I104" s="159"/>
      <c r="J104" s="159"/>
      <c r="K104" s="159"/>
      <c r="L104" s="159"/>
      <c r="M104" s="159"/>
      <c r="N104" s="159"/>
      <c r="O104" s="159"/>
      <c r="P104" s="159"/>
      <c r="Q104" s="159"/>
      <c r="R104" s="159"/>
      <c r="S104" s="159"/>
      <c r="T104" s="159"/>
    </row>
    <row r="105" spans="1:20">
      <c r="A105" s="4" t="s">
        <v>965</v>
      </c>
      <c r="B105" s="5">
        <v>1341</v>
      </c>
      <c r="C105" s="6">
        <v>1394</v>
      </c>
      <c r="D105" s="4" t="s">
        <v>105</v>
      </c>
      <c r="E105" s="167">
        <v>1414</v>
      </c>
      <c r="F105" s="159"/>
      <c r="G105" s="167">
        <v>1416</v>
      </c>
      <c r="H105" s="159"/>
      <c r="I105" s="167">
        <v>1392</v>
      </c>
      <c r="J105" s="159"/>
      <c r="K105" s="159"/>
      <c r="L105" s="159"/>
      <c r="M105" s="159"/>
      <c r="N105" s="159"/>
      <c r="O105" s="159"/>
      <c r="P105" s="159"/>
      <c r="Q105" s="159"/>
      <c r="R105" s="159"/>
      <c r="S105" s="159"/>
      <c r="T105" s="159"/>
    </row>
    <row r="106" spans="1:20">
      <c r="A106" s="4" t="s">
        <v>966</v>
      </c>
      <c r="B106" s="6">
        <v>620</v>
      </c>
      <c r="C106" s="6">
        <v>461</v>
      </c>
      <c r="D106" s="4" t="s">
        <v>105</v>
      </c>
      <c r="E106" s="167">
        <v>274</v>
      </c>
      <c r="F106" s="159"/>
      <c r="G106" s="167">
        <v>115</v>
      </c>
      <c r="H106" s="159"/>
      <c r="I106" s="167">
        <v>22</v>
      </c>
      <c r="J106" s="159"/>
      <c r="K106" s="159"/>
      <c r="L106" s="159"/>
      <c r="M106" s="159"/>
      <c r="N106" s="159"/>
      <c r="O106" s="159"/>
      <c r="P106" s="159"/>
      <c r="Q106" s="159"/>
      <c r="R106" s="159"/>
      <c r="S106" s="159"/>
      <c r="T106" s="159"/>
    </row>
    <row r="107" spans="1:20">
      <c r="A107" s="4" t="s">
        <v>968</v>
      </c>
      <c r="B107" s="5">
        <v>286</v>
      </c>
      <c r="E107" s="159"/>
      <c r="F107" s="159"/>
      <c r="G107" s="159"/>
      <c r="H107" s="159"/>
      <c r="I107" s="159"/>
      <c r="J107" s="159"/>
      <c r="K107" s="159"/>
      <c r="L107" s="159"/>
      <c r="M107" s="159"/>
      <c r="N107" s="159"/>
      <c r="O107" s="159"/>
      <c r="P107" s="159"/>
      <c r="Q107" s="159"/>
      <c r="R107" s="159"/>
      <c r="S107" s="159"/>
      <c r="T107" s="159"/>
    </row>
    <row r="108" spans="1:20">
      <c r="A108" s="4" t="s">
        <v>969</v>
      </c>
      <c r="B108" s="6">
        <v>14</v>
      </c>
      <c r="E108" s="159"/>
      <c r="F108" s="159"/>
      <c r="G108" s="159"/>
      <c r="H108" s="159"/>
      <c r="I108" s="159"/>
      <c r="J108" s="159"/>
      <c r="K108" s="159"/>
      <c r="L108" s="159"/>
      <c r="M108" s="159"/>
      <c r="N108" s="159"/>
      <c r="O108" s="159"/>
      <c r="P108" s="159"/>
      <c r="Q108" s="159"/>
      <c r="R108" s="159"/>
      <c r="S108" s="159"/>
      <c r="T108" s="159"/>
    </row>
    <row r="109" spans="1:20" ht="30">
      <c r="A109" s="4" t="s">
        <v>989</v>
      </c>
      <c r="E109" s="159"/>
      <c r="F109" s="159"/>
      <c r="G109" s="159"/>
      <c r="H109" s="159"/>
      <c r="I109" s="159"/>
      <c r="J109" s="159"/>
      <c r="K109" s="159"/>
      <c r="L109" s="159"/>
      <c r="M109" s="159"/>
      <c r="N109" s="159"/>
      <c r="O109" s="159"/>
      <c r="P109" s="159"/>
      <c r="Q109" s="159"/>
      <c r="R109" s="159"/>
      <c r="S109" s="159"/>
      <c r="T109" s="159"/>
    </row>
    <row r="110" spans="1:20">
      <c r="A110" s="3" t="s">
        <v>963</v>
      </c>
      <c r="E110" s="159"/>
      <c r="F110" s="159"/>
      <c r="G110" s="159"/>
      <c r="H110" s="159"/>
      <c r="I110" s="159"/>
      <c r="J110" s="159"/>
      <c r="K110" s="159"/>
      <c r="L110" s="159"/>
      <c r="M110" s="159"/>
      <c r="N110" s="159"/>
      <c r="O110" s="159"/>
      <c r="P110" s="159"/>
      <c r="Q110" s="159"/>
      <c r="R110" s="159"/>
      <c r="S110" s="159"/>
      <c r="T110" s="159"/>
    </row>
    <row r="111" spans="1:20">
      <c r="A111" s="4" t="s">
        <v>965</v>
      </c>
      <c r="B111" s="5">
        <v>1474</v>
      </c>
      <c r="C111" s="6">
        <v>1495</v>
      </c>
      <c r="D111" s="4" t="s">
        <v>105</v>
      </c>
      <c r="E111" s="167">
        <v>1499</v>
      </c>
      <c r="F111" s="159"/>
      <c r="G111" s="167">
        <v>1466</v>
      </c>
      <c r="H111" s="159"/>
      <c r="I111" s="159"/>
      <c r="J111" s="159"/>
      <c r="K111" s="159"/>
      <c r="L111" s="159"/>
      <c r="M111" s="159"/>
      <c r="N111" s="159"/>
      <c r="O111" s="159"/>
      <c r="P111" s="159"/>
      <c r="Q111" s="159"/>
      <c r="R111" s="159"/>
      <c r="S111" s="159"/>
      <c r="T111" s="159"/>
    </row>
    <row r="112" spans="1:20">
      <c r="A112" s="4" t="s">
        <v>966</v>
      </c>
      <c r="B112" s="6">
        <v>457</v>
      </c>
      <c r="C112" s="6">
        <v>300</v>
      </c>
      <c r="D112" s="4" t="s">
        <v>105</v>
      </c>
      <c r="E112" s="167">
        <v>128</v>
      </c>
      <c r="F112" s="159"/>
      <c r="G112" s="167">
        <v>27</v>
      </c>
      <c r="H112" s="159"/>
      <c r="I112" s="159"/>
      <c r="J112" s="159"/>
      <c r="K112" s="159"/>
      <c r="L112" s="159"/>
      <c r="M112" s="159"/>
      <c r="N112" s="159"/>
      <c r="O112" s="159"/>
      <c r="P112" s="159"/>
      <c r="Q112" s="159"/>
      <c r="R112" s="159"/>
      <c r="S112" s="159"/>
      <c r="T112" s="159"/>
    </row>
    <row r="113" spans="1:20">
      <c r="A113" s="4" t="s">
        <v>968</v>
      </c>
      <c r="B113" s="5">
        <v>494</v>
      </c>
      <c r="E113" s="159"/>
      <c r="F113" s="159"/>
      <c r="G113" s="159"/>
      <c r="H113" s="159"/>
      <c r="I113" s="159"/>
      <c r="J113" s="159"/>
      <c r="K113" s="159"/>
      <c r="L113" s="159"/>
      <c r="M113" s="159"/>
      <c r="N113" s="159"/>
      <c r="O113" s="159"/>
      <c r="P113" s="159"/>
      <c r="Q113" s="159"/>
      <c r="R113" s="159"/>
      <c r="S113" s="159"/>
      <c r="T113" s="159"/>
    </row>
    <row r="114" spans="1:20">
      <c r="A114" s="4" t="s">
        <v>969</v>
      </c>
      <c r="B114" s="6">
        <v>20</v>
      </c>
      <c r="E114" s="159"/>
      <c r="F114" s="159"/>
      <c r="G114" s="159"/>
      <c r="H114" s="159"/>
      <c r="I114" s="159"/>
      <c r="J114" s="159"/>
      <c r="K114" s="159"/>
      <c r="L114" s="159"/>
      <c r="M114" s="159"/>
      <c r="N114" s="159"/>
      <c r="O114" s="159"/>
      <c r="P114" s="159"/>
      <c r="Q114" s="159"/>
      <c r="R114" s="159"/>
      <c r="S114" s="159"/>
      <c r="T114" s="159"/>
    </row>
    <row r="115" spans="1:20" ht="30">
      <c r="A115" s="4" t="s">
        <v>990</v>
      </c>
      <c r="E115" s="159"/>
      <c r="F115" s="159"/>
      <c r="G115" s="159"/>
      <c r="H115" s="159"/>
      <c r="I115" s="159"/>
      <c r="J115" s="159"/>
      <c r="K115" s="159"/>
      <c r="L115" s="159"/>
      <c r="M115" s="159"/>
      <c r="N115" s="159"/>
      <c r="O115" s="159"/>
      <c r="P115" s="159"/>
      <c r="Q115" s="159"/>
      <c r="R115" s="159"/>
      <c r="S115" s="159"/>
      <c r="T115" s="159"/>
    </row>
    <row r="116" spans="1:20">
      <c r="A116" s="3" t="s">
        <v>963</v>
      </c>
      <c r="E116" s="159"/>
      <c r="F116" s="159"/>
      <c r="G116" s="159"/>
      <c r="H116" s="159"/>
      <c r="I116" s="159"/>
      <c r="J116" s="159"/>
      <c r="K116" s="159"/>
      <c r="L116" s="159"/>
      <c r="M116" s="159"/>
      <c r="N116" s="159"/>
      <c r="O116" s="159"/>
      <c r="P116" s="159"/>
      <c r="Q116" s="159"/>
      <c r="R116" s="159"/>
      <c r="S116" s="159"/>
      <c r="T116" s="159"/>
    </row>
    <row r="117" spans="1:20">
      <c r="A117" s="4" t="s">
        <v>965</v>
      </c>
      <c r="B117" s="5">
        <v>1691</v>
      </c>
      <c r="C117" s="6">
        <v>1670</v>
      </c>
      <c r="D117" s="4" t="s">
        <v>105</v>
      </c>
      <c r="E117" s="159"/>
      <c r="F117" s="159"/>
      <c r="G117" s="159"/>
      <c r="H117" s="159"/>
      <c r="I117" s="159"/>
      <c r="J117" s="159"/>
      <c r="K117" s="159"/>
      <c r="L117" s="159"/>
      <c r="M117" s="159"/>
      <c r="N117" s="159"/>
      <c r="O117" s="159"/>
      <c r="P117" s="159"/>
      <c r="Q117" s="159"/>
      <c r="R117" s="159"/>
      <c r="S117" s="159"/>
      <c r="T117" s="159"/>
    </row>
    <row r="118" spans="1:20">
      <c r="A118" s="4" t="s">
        <v>966</v>
      </c>
      <c r="B118" s="6">
        <v>160</v>
      </c>
      <c r="C118" s="6">
        <v>39</v>
      </c>
      <c r="D118" s="4" t="s">
        <v>105</v>
      </c>
      <c r="E118" s="159"/>
      <c r="F118" s="159"/>
      <c r="G118" s="159"/>
      <c r="H118" s="159"/>
      <c r="I118" s="159"/>
      <c r="J118" s="159"/>
      <c r="K118" s="159"/>
      <c r="L118" s="159"/>
      <c r="M118" s="159"/>
      <c r="N118" s="159"/>
      <c r="O118" s="159"/>
      <c r="P118" s="159"/>
      <c r="Q118" s="159"/>
      <c r="R118" s="159"/>
      <c r="S118" s="159"/>
      <c r="T118" s="159"/>
    </row>
    <row r="119" spans="1:20">
      <c r="A119" s="4" t="s">
        <v>968</v>
      </c>
      <c r="B119" s="5">
        <v>1204</v>
      </c>
      <c r="E119" s="159"/>
      <c r="F119" s="159"/>
      <c r="G119" s="159"/>
      <c r="H119" s="159"/>
      <c r="I119" s="159"/>
      <c r="J119" s="159"/>
      <c r="K119" s="159"/>
      <c r="L119" s="159"/>
      <c r="M119" s="159"/>
      <c r="N119" s="159"/>
      <c r="O119" s="159"/>
      <c r="P119" s="159"/>
      <c r="Q119" s="159"/>
      <c r="R119" s="159"/>
      <c r="S119" s="159"/>
      <c r="T119" s="159"/>
    </row>
    <row r="120" spans="1:20">
      <c r="A120" s="4" t="s">
        <v>969</v>
      </c>
      <c r="B120" s="6">
        <v>17</v>
      </c>
      <c r="E120" s="159"/>
      <c r="F120" s="159"/>
      <c r="G120" s="159"/>
      <c r="H120" s="159"/>
      <c r="I120" s="159"/>
      <c r="J120" s="159"/>
      <c r="K120" s="159"/>
      <c r="L120" s="159"/>
      <c r="M120" s="159"/>
      <c r="N120" s="159"/>
      <c r="O120" s="159"/>
      <c r="P120" s="159"/>
      <c r="Q120" s="159"/>
      <c r="R120" s="159"/>
      <c r="S120" s="159"/>
      <c r="T120" s="159"/>
    </row>
    <row r="121" spans="1:20" ht="30">
      <c r="A121" s="4" t="s">
        <v>991</v>
      </c>
      <c r="E121" s="159"/>
      <c r="F121" s="159"/>
      <c r="G121" s="159"/>
      <c r="H121" s="159"/>
      <c r="I121" s="159"/>
      <c r="J121" s="159"/>
      <c r="K121" s="159"/>
      <c r="L121" s="159"/>
      <c r="M121" s="159"/>
      <c r="N121" s="159"/>
      <c r="O121" s="159"/>
      <c r="P121" s="159"/>
      <c r="Q121" s="159"/>
      <c r="R121" s="159"/>
      <c r="S121" s="159"/>
      <c r="T121" s="159"/>
    </row>
    <row r="122" spans="1:20">
      <c r="A122" s="3" t="s">
        <v>963</v>
      </c>
      <c r="E122" s="159"/>
      <c r="F122" s="159"/>
      <c r="G122" s="159"/>
      <c r="H122" s="159"/>
      <c r="I122" s="159"/>
      <c r="J122" s="159"/>
      <c r="K122" s="159"/>
      <c r="L122" s="159"/>
      <c r="M122" s="159"/>
      <c r="N122" s="159"/>
      <c r="O122" s="159"/>
      <c r="P122" s="159"/>
      <c r="Q122" s="159"/>
      <c r="R122" s="159"/>
      <c r="S122" s="159"/>
      <c r="T122" s="159"/>
    </row>
    <row r="123" spans="1:20">
      <c r="A123" s="4" t="s">
        <v>965</v>
      </c>
      <c r="B123" s="5">
        <v>1704</v>
      </c>
      <c r="E123" s="159"/>
      <c r="F123" s="159"/>
      <c r="G123" s="159"/>
      <c r="H123" s="159"/>
      <c r="I123" s="159"/>
      <c r="J123" s="159"/>
      <c r="K123" s="159"/>
      <c r="L123" s="159"/>
      <c r="M123" s="159"/>
      <c r="N123" s="159"/>
      <c r="O123" s="159"/>
      <c r="P123" s="159"/>
      <c r="Q123" s="159"/>
      <c r="R123" s="159"/>
      <c r="S123" s="159"/>
      <c r="T123" s="159"/>
    </row>
    <row r="124" spans="1:20">
      <c r="A124" s="4" t="s">
        <v>966</v>
      </c>
      <c r="B124" s="6">
        <v>34</v>
      </c>
      <c r="E124" s="159"/>
      <c r="F124" s="159"/>
      <c r="G124" s="159"/>
      <c r="H124" s="159"/>
      <c r="I124" s="159"/>
      <c r="J124" s="159"/>
      <c r="K124" s="159"/>
      <c r="L124" s="159"/>
      <c r="M124" s="159"/>
      <c r="N124" s="159"/>
      <c r="O124" s="159"/>
      <c r="P124" s="159"/>
      <c r="Q124" s="159"/>
      <c r="R124" s="159"/>
      <c r="S124" s="159"/>
      <c r="T124" s="159"/>
    </row>
    <row r="125" spans="1:20">
      <c r="A125" s="4" t="s">
        <v>968</v>
      </c>
      <c r="B125" s="5">
        <v>1529</v>
      </c>
      <c r="E125" s="159"/>
      <c r="F125" s="159"/>
      <c r="G125" s="159"/>
      <c r="H125" s="159"/>
      <c r="I125" s="159"/>
      <c r="J125" s="159"/>
      <c r="K125" s="159"/>
      <c r="L125" s="159"/>
      <c r="M125" s="159"/>
      <c r="N125" s="159"/>
      <c r="O125" s="159"/>
      <c r="P125" s="159"/>
      <c r="Q125" s="159"/>
      <c r="R125" s="159"/>
      <c r="S125" s="159"/>
      <c r="T125" s="159"/>
    </row>
    <row r="126" spans="1:20">
      <c r="A126" s="4" t="s">
        <v>969</v>
      </c>
      <c r="B126" s="6">
        <v>13</v>
      </c>
      <c r="E126" s="159"/>
      <c r="F126" s="159"/>
      <c r="G126" s="159"/>
      <c r="H126" s="159"/>
      <c r="I126" s="159"/>
      <c r="J126" s="159"/>
      <c r="K126" s="159"/>
      <c r="L126" s="159"/>
      <c r="M126" s="159"/>
      <c r="N126" s="159"/>
      <c r="O126" s="159"/>
      <c r="P126" s="159"/>
      <c r="Q126" s="159"/>
      <c r="R126" s="159"/>
      <c r="S126" s="159"/>
      <c r="T126" s="159"/>
    </row>
    <row r="127" spans="1:20" ht="30">
      <c r="A127" s="4" t="s">
        <v>992</v>
      </c>
      <c r="E127" s="159"/>
      <c r="F127" s="159"/>
      <c r="G127" s="159"/>
      <c r="H127" s="159"/>
      <c r="I127" s="159"/>
      <c r="J127" s="159"/>
      <c r="K127" s="159"/>
      <c r="L127" s="159"/>
      <c r="M127" s="159"/>
      <c r="N127" s="159"/>
      <c r="O127" s="159"/>
      <c r="P127" s="159"/>
      <c r="Q127" s="159"/>
      <c r="R127" s="159"/>
      <c r="S127" s="159"/>
      <c r="T127" s="159"/>
    </row>
    <row r="128" spans="1:20">
      <c r="A128" s="3" t="s">
        <v>963</v>
      </c>
      <c r="E128" s="159"/>
      <c r="F128" s="159"/>
      <c r="G128" s="159"/>
      <c r="H128" s="159"/>
      <c r="I128" s="159"/>
      <c r="J128" s="159"/>
      <c r="K128" s="159"/>
      <c r="L128" s="159"/>
      <c r="M128" s="159"/>
      <c r="N128" s="159"/>
      <c r="O128" s="159"/>
      <c r="P128" s="159"/>
      <c r="Q128" s="159"/>
      <c r="R128" s="159"/>
      <c r="S128" s="159"/>
      <c r="T128" s="159"/>
    </row>
    <row r="129" spans="1:20">
      <c r="A129" s="4" t="s">
        <v>965</v>
      </c>
      <c r="B129" s="5">
        <v>1659</v>
      </c>
      <c r="C129" s="6">
        <v>1650</v>
      </c>
      <c r="D129" s="4" t="s">
        <v>105</v>
      </c>
      <c r="E129" s="167">
        <v>1602</v>
      </c>
      <c r="F129" s="159"/>
      <c r="G129" s="159"/>
      <c r="H129" s="159"/>
      <c r="I129" s="159"/>
      <c r="J129" s="159"/>
      <c r="K129" s="159"/>
      <c r="L129" s="159"/>
      <c r="M129" s="159"/>
      <c r="N129" s="159"/>
      <c r="O129" s="159"/>
      <c r="P129" s="159"/>
      <c r="Q129" s="159"/>
      <c r="R129" s="159"/>
      <c r="S129" s="159"/>
      <c r="T129" s="159"/>
    </row>
    <row r="130" spans="1:20">
      <c r="A130" s="4" t="s">
        <v>966</v>
      </c>
      <c r="B130" s="6">
        <v>367</v>
      </c>
      <c r="C130" s="6">
        <v>166</v>
      </c>
      <c r="D130" s="4" t="s">
        <v>105</v>
      </c>
      <c r="E130" s="167">
        <v>35</v>
      </c>
      <c r="F130" s="159"/>
      <c r="G130" s="159"/>
      <c r="H130" s="159"/>
      <c r="I130" s="159"/>
      <c r="J130" s="159"/>
      <c r="K130" s="159"/>
      <c r="L130" s="159"/>
      <c r="M130" s="159"/>
      <c r="N130" s="159"/>
      <c r="O130" s="159"/>
      <c r="P130" s="159"/>
      <c r="Q130" s="159"/>
      <c r="R130" s="159"/>
      <c r="S130" s="159"/>
      <c r="T130" s="159"/>
    </row>
    <row r="131" spans="1:20">
      <c r="A131" s="4" t="s">
        <v>968</v>
      </c>
      <c r="B131" s="5">
        <v>780</v>
      </c>
      <c r="E131" s="159"/>
      <c r="F131" s="159"/>
      <c r="G131" s="159"/>
      <c r="H131" s="159"/>
      <c r="I131" s="159"/>
      <c r="J131" s="159"/>
      <c r="K131" s="159"/>
      <c r="L131" s="159"/>
      <c r="M131" s="159"/>
      <c r="N131" s="159"/>
      <c r="O131" s="159"/>
      <c r="P131" s="159"/>
      <c r="Q131" s="159"/>
      <c r="R131" s="159"/>
      <c r="S131" s="159"/>
      <c r="T131" s="159"/>
    </row>
    <row r="132" spans="1:20">
      <c r="A132" s="4" t="s">
        <v>969</v>
      </c>
      <c r="B132" s="6">
        <v>22</v>
      </c>
      <c r="E132" s="159"/>
      <c r="F132" s="159"/>
      <c r="G132" s="159"/>
      <c r="H132" s="159"/>
      <c r="I132" s="159"/>
      <c r="J132" s="159"/>
      <c r="K132" s="159"/>
      <c r="L132" s="159"/>
      <c r="M132" s="159"/>
      <c r="N132" s="159"/>
      <c r="O132" s="159"/>
      <c r="P132" s="159"/>
      <c r="Q132" s="159"/>
      <c r="R132" s="159"/>
      <c r="S132" s="159"/>
      <c r="T132" s="159"/>
    </row>
    <row r="133" spans="1:20" ht="30">
      <c r="A133" s="4" t="s">
        <v>993</v>
      </c>
      <c r="E133" s="159"/>
      <c r="F133" s="159"/>
      <c r="G133" s="159"/>
      <c r="H133" s="159"/>
      <c r="I133" s="159"/>
      <c r="J133" s="159"/>
      <c r="K133" s="159"/>
      <c r="L133" s="159"/>
      <c r="M133" s="159"/>
      <c r="N133" s="159"/>
      <c r="O133" s="159"/>
      <c r="P133" s="159"/>
      <c r="Q133" s="159"/>
      <c r="R133" s="159"/>
      <c r="S133" s="159"/>
      <c r="T133" s="159"/>
    </row>
    <row r="134" spans="1:20">
      <c r="A134" s="3" t="s">
        <v>963</v>
      </c>
      <c r="E134" s="159"/>
      <c r="F134" s="159"/>
      <c r="G134" s="159"/>
      <c r="H134" s="159"/>
      <c r="I134" s="159"/>
      <c r="J134" s="159"/>
      <c r="K134" s="159"/>
      <c r="L134" s="159"/>
      <c r="M134" s="159"/>
      <c r="N134" s="159"/>
      <c r="O134" s="159"/>
      <c r="P134" s="159"/>
      <c r="Q134" s="159"/>
      <c r="R134" s="159"/>
      <c r="S134" s="159"/>
      <c r="T134" s="159"/>
    </row>
    <row r="135" spans="1:20">
      <c r="A135" s="4" t="s">
        <v>945</v>
      </c>
      <c r="B135" s="5">
        <v>7514</v>
      </c>
      <c r="E135" s="159"/>
      <c r="F135" s="159"/>
      <c r="G135" s="159"/>
      <c r="H135" s="159"/>
      <c r="I135" s="159"/>
      <c r="J135" s="159"/>
      <c r="K135" s="159"/>
      <c r="L135" s="159"/>
      <c r="M135" s="159"/>
      <c r="N135" s="159"/>
      <c r="O135" s="159"/>
      <c r="P135" s="159"/>
      <c r="Q135" s="159"/>
      <c r="R135" s="159"/>
      <c r="S135" s="159"/>
      <c r="T135" s="159"/>
    </row>
    <row r="136" spans="1:20" ht="30">
      <c r="A136" s="4" t="s">
        <v>994</v>
      </c>
      <c r="E136" s="159"/>
      <c r="F136" s="159"/>
      <c r="G136" s="159"/>
      <c r="H136" s="159"/>
      <c r="I136" s="159"/>
      <c r="J136" s="159"/>
      <c r="K136" s="159"/>
      <c r="L136" s="159"/>
      <c r="M136" s="159"/>
      <c r="N136" s="159"/>
      <c r="O136" s="159"/>
      <c r="P136" s="159"/>
      <c r="Q136" s="159"/>
      <c r="R136" s="159"/>
      <c r="S136" s="159"/>
      <c r="T136" s="159"/>
    </row>
    <row r="137" spans="1:20">
      <c r="A137" s="3" t="s">
        <v>963</v>
      </c>
      <c r="E137" s="159"/>
      <c r="F137" s="159"/>
      <c r="G137" s="159"/>
      <c r="H137" s="159"/>
      <c r="I137" s="159"/>
      <c r="J137" s="159"/>
      <c r="K137" s="159"/>
      <c r="L137" s="159"/>
      <c r="M137" s="159"/>
      <c r="N137" s="159"/>
      <c r="O137" s="159"/>
      <c r="P137" s="159"/>
      <c r="Q137" s="159"/>
      <c r="R137" s="159"/>
      <c r="S137" s="159"/>
      <c r="T137" s="159"/>
    </row>
    <row r="138" spans="1:20">
      <c r="A138" s="4" t="s">
        <v>973</v>
      </c>
      <c r="B138" s="6">
        <v>383</v>
      </c>
      <c r="E138" s="159"/>
      <c r="F138" s="159"/>
      <c r="G138" s="159"/>
      <c r="H138" s="159"/>
      <c r="I138" s="159"/>
      <c r="J138" s="159"/>
      <c r="K138" s="159"/>
      <c r="L138" s="159"/>
      <c r="M138" s="159"/>
      <c r="N138" s="159"/>
      <c r="O138" s="159"/>
      <c r="P138" s="159"/>
      <c r="Q138" s="159"/>
      <c r="R138" s="159"/>
      <c r="S138" s="159"/>
      <c r="T138" s="159"/>
    </row>
    <row r="139" spans="1:20" ht="30">
      <c r="A139" s="4" t="s">
        <v>995</v>
      </c>
      <c r="E139" s="159"/>
      <c r="F139" s="159"/>
      <c r="G139" s="159"/>
      <c r="H139" s="159"/>
      <c r="I139" s="159"/>
      <c r="J139" s="159"/>
      <c r="K139" s="159"/>
      <c r="L139" s="159"/>
      <c r="M139" s="159"/>
      <c r="N139" s="159"/>
      <c r="O139" s="159"/>
      <c r="P139" s="159"/>
      <c r="Q139" s="159"/>
      <c r="R139" s="159"/>
      <c r="S139" s="159"/>
      <c r="T139" s="159"/>
    </row>
    <row r="140" spans="1:20">
      <c r="A140" s="3" t="s">
        <v>963</v>
      </c>
      <c r="E140" s="159"/>
      <c r="F140" s="159"/>
      <c r="G140" s="159"/>
      <c r="H140" s="159"/>
      <c r="I140" s="159"/>
      <c r="J140" s="159"/>
      <c r="K140" s="159"/>
      <c r="L140" s="159"/>
      <c r="M140" s="159"/>
      <c r="N140" s="159"/>
      <c r="O140" s="159"/>
      <c r="P140" s="159"/>
      <c r="Q140" s="159"/>
      <c r="R140" s="159"/>
      <c r="S140" s="159"/>
      <c r="T140" s="159"/>
    </row>
    <row r="141" spans="1:20">
      <c r="A141" s="4" t="s">
        <v>965</v>
      </c>
      <c r="B141" s="6">
        <v>23007</v>
      </c>
      <c r="E141" s="159"/>
      <c r="F141" s="159"/>
      <c r="G141" s="159"/>
      <c r="H141" s="159"/>
      <c r="I141" s="159"/>
      <c r="J141" s="159"/>
      <c r="K141" s="159"/>
      <c r="L141" s="159"/>
      <c r="M141" s="159"/>
      <c r="N141" s="159"/>
      <c r="O141" s="159"/>
      <c r="P141" s="159"/>
      <c r="Q141" s="159"/>
      <c r="R141" s="159"/>
      <c r="S141" s="159"/>
      <c r="T141" s="159"/>
    </row>
    <row r="142" spans="1:20">
      <c r="A142" s="4" t="s">
        <v>966</v>
      </c>
      <c r="B142" s="6">
        <v>12099</v>
      </c>
      <c r="E142" s="159"/>
      <c r="F142" s="159"/>
      <c r="G142" s="159"/>
      <c r="H142" s="159"/>
      <c r="I142" s="159"/>
      <c r="J142" s="159"/>
      <c r="K142" s="159"/>
      <c r="L142" s="159"/>
      <c r="M142" s="159"/>
      <c r="N142" s="159"/>
      <c r="O142" s="159"/>
      <c r="P142" s="159"/>
      <c r="Q142" s="159"/>
      <c r="R142" s="159"/>
      <c r="S142" s="159"/>
      <c r="T142" s="159"/>
    </row>
    <row r="143" spans="1:20">
      <c r="A143" s="4" t="s">
        <v>945</v>
      </c>
      <c r="B143" s="6">
        <v>11294</v>
      </c>
      <c r="E143" s="159"/>
      <c r="F143" s="159"/>
      <c r="G143" s="159"/>
      <c r="H143" s="159"/>
      <c r="I143" s="159"/>
      <c r="J143" s="159"/>
      <c r="K143" s="159"/>
      <c r="L143" s="159"/>
      <c r="M143" s="159"/>
      <c r="N143" s="159"/>
      <c r="O143" s="159"/>
      <c r="P143" s="159"/>
      <c r="Q143" s="159"/>
      <c r="R143" s="159"/>
      <c r="S143" s="159"/>
      <c r="T143" s="159"/>
    </row>
    <row r="144" spans="1:20" ht="30">
      <c r="A144" s="4" t="s">
        <v>996</v>
      </c>
      <c r="E144" s="159"/>
      <c r="F144" s="159"/>
      <c r="G144" s="159"/>
      <c r="H144" s="159"/>
      <c r="I144" s="159"/>
      <c r="J144" s="159"/>
      <c r="K144" s="159"/>
      <c r="L144" s="159"/>
      <c r="M144" s="159"/>
      <c r="N144" s="159"/>
      <c r="O144" s="159"/>
      <c r="P144" s="159"/>
      <c r="Q144" s="159"/>
      <c r="R144" s="159"/>
      <c r="S144" s="159"/>
      <c r="T144" s="159"/>
    </row>
    <row r="145" spans="1:20">
      <c r="A145" s="3" t="s">
        <v>963</v>
      </c>
      <c r="E145" s="159"/>
      <c r="F145" s="159"/>
      <c r="G145" s="159"/>
      <c r="H145" s="159"/>
      <c r="I145" s="159"/>
      <c r="J145" s="159"/>
      <c r="K145" s="159"/>
      <c r="L145" s="159"/>
      <c r="M145" s="159"/>
      <c r="N145" s="159"/>
      <c r="O145" s="159"/>
      <c r="P145" s="159"/>
      <c r="Q145" s="159"/>
      <c r="R145" s="159"/>
      <c r="S145" s="159"/>
      <c r="T145" s="159"/>
    </row>
    <row r="146" spans="1:20">
      <c r="A146" s="4" t="s">
        <v>965</v>
      </c>
      <c r="B146" s="6">
        <v>576</v>
      </c>
      <c r="C146" s="6">
        <v>591</v>
      </c>
      <c r="D146" s="4" t="s">
        <v>105</v>
      </c>
      <c r="E146" s="167">
        <v>596</v>
      </c>
      <c r="F146" s="159"/>
      <c r="G146" s="167">
        <v>607</v>
      </c>
      <c r="H146" s="159"/>
      <c r="I146" s="167">
        <v>618</v>
      </c>
      <c r="J146" s="159"/>
      <c r="K146" s="167">
        <v>621</v>
      </c>
      <c r="L146" s="159"/>
      <c r="M146" s="167">
        <v>624</v>
      </c>
      <c r="N146" s="159"/>
      <c r="O146" s="167">
        <v>675</v>
      </c>
      <c r="P146" s="159"/>
      <c r="Q146" s="167">
        <v>675</v>
      </c>
      <c r="R146" s="159"/>
      <c r="S146" s="167">
        <v>738</v>
      </c>
      <c r="T146" s="159"/>
    </row>
    <row r="147" spans="1:20">
      <c r="A147" s="4" t="s">
        <v>966</v>
      </c>
      <c r="B147" s="6">
        <v>519</v>
      </c>
      <c r="C147" s="6">
        <v>512</v>
      </c>
      <c r="D147" s="4" t="s">
        <v>105</v>
      </c>
      <c r="E147" s="167">
        <v>505</v>
      </c>
      <c r="F147" s="159"/>
      <c r="G147" s="167">
        <v>496</v>
      </c>
      <c r="H147" s="159"/>
      <c r="I147" s="167">
        <v>481</v>
      </c>
      <c r="J147" s="159"/>
      <c r="K147" s="167">
        <v>453</v>
      </c>
      <c r="L147" s="159"/>
      <c r="M147" s="167">
        <v>403</v>
      </c>
      <c r="N147" s="159"/>
      <c r="O147" s="167">
        <v>333</v>
      </c>
      <c r="P147" s="159"/>
      <c r="Q147" s="167">
        <v>220</v>
      </c>
      <c r="R147" s="159"/>
      <c r="S147" s="167">
        <v>109</v>
      </c>
      <c r="T147" s="159"/>
    </row>
    <row r="148" spans="1:20">
      <c r="A148" s="4" t="s">
        <v>968</v>
      </c>
      <c r="B148" s="5">
        <v>39</v>
      </c>
      <c r="E148" s="159"/>
      <c r="F148" s="159"/>
      <c r="G148" s="159"/>
      <c r="H148" s="159"/>
      <c r="I148" s="159"/>
      <c r="J148" s="159"/>
      <c r="K148" s="159"/>
      <c r="L148" s="159"/>
      <c r="M148" s="159"/>
      <c r="N148" s="159"/>
      <c r="O148" s="159"/>
      <c r="P148" s="159"/>
      <c r="Q148" s="159"/>
      <c r="R148" s="159"/>
      <c r="S148" s="159"/>
      <c r="T148" s="159"/>
    </row>
    <row r="149" spans="1:20">
      <c r="A149" s="4" t="s">
        <v>969</v>
      </c>
      <c r="B149" s="6">
        <v>46</v>
      </c>
      <c r="E149" s="159"/>
      <c r="F149" s="159"/>
      <c r="G149" s="159"/>
      <c r="H149" s="159"/>
      <c r="I149" s="159"/>
      <c r="J149" s="159"/>
      <c r="K149" s="159"/>
      <c r="L149" s="159"/>
      <c r="M149" s="159"/>
      <c r="N149" s="159"/>
      <c r="O149" s="159"/>
      <c r="P149" s="159"/>
      <c r="Q149" s="159"/>
      <c r="R149" s="159"/>
      <c r="S149" s="159"/>
      <c r="T149" s="159"/>
    </row>
    <row r="150" spans="1:20" ht="30">
      <c r="A150" s="4" t="s">
        <v>997</v>
      </c>
      <c r="E150" s="159"/>
      <c r="F150" s="159"/>
      <c r="G150" s="159"/>
      <c r="H150" s="159"/>
      <c r="I150" s="159"/>
      <c r="J150" s="159"/>
      <c r="K150" s="159"/>
      <c r="L150" s="159"/>
      <c r="M150" s="159"/>
      <c r="N150" s="159"/>
      <c r="O150" s="159"/>
      <c r="P150" s="159"/>
      <c r="Q150" s="159"/>
      <c r="R150" s="159"/>
      <c r="S150" s="159"/>
      <c r="T150" s="159"/>
    </row>
    <row r="151" spans="1:20">
      <c r="A151" s="3" t="s">
        <v>963</v>
      </c>
      <c r="E151" s="159"/>
      <c r="F151" s="159"/>
      <c r="G151" s="159"/>
      <c r="H151" s="159"/>
      <c r="I151" s="159"/>
      <c r="J151" s="159"/>
      <c r="K151" s="159"/>
      <c r="L151" s="159"/>
      <c r="M151" s="159"/>
      <c r="N151" s="159"/>
      <c r="O151" s="159"/>
      <c r="P151" s="159"/>
      <c r="Q151" s="159"/>
      <c r="R151" s="159"/>
      <c r="S151" s="159"/>
      <c r="T151" s="159"/>
    </row>
    <row r="152" spans="1:20">
      <c r="A152" s="4" t="s">
        <v>965</v>
      </c>
      <c r="B152" s="5">
        <v>718</v>
      </c>
      <c r="C152" s="6">
        <v>736</v>
      </c>
      <c r="D152" s="4" t="s">
        <v>105</v>
      </c>
      <c r="E152" s="167">
        <v>750</v>
      </c>
      <c r="F152" s="159"/>
      <c r="G152" s="167">
        <v>762</v>
      </c>
      <c r="H152" s="159"/>
      <c r="I152" s="167">
        <v>780</v>
      </c>
      <c r="J152" s="159"/>
      <c r="K152" s="167">
        <v>791</v>
      </c>
      <c r="L152" s="159"/>
      <c r="M152" s="167">
        <v>837</v>
      </c>
      <c r="N152" s="159"/>
      <c r="O152" s="167">
        <v>850</v>
      </c>
      <c r="P152" s="159"/>
      <c r="Q152" s="167">
        <v>873</v>
      </c>
      <c r="R152" s="159"/>
      <c r="S152" s="159"/>
      <c r="T152" s="159"/>
    </row>
    <row r="153" spans="1:20">
      <c r="A153" s="4" t="s">
        <v>966</v>
      </c>
      <c r="B153" s="6">
        <v>634</v>
      </c>
      <c r="C153" s="6">
        <v>626</v>
      </c>
      <c r="D153" s="4" t="s">
        <v>105</v>
      </c>
      <c r="E153" s="167">
        <v>611</v>
      </c>
      <c r="F153" s="159"/>
      <c r="G153" s="167">
        <v>592</v>
      </c>
      <c r="H153" s="159"/>
      <c r="I153" s="167">
        <v>560</v>
      </c>
      <c r="J153" s="159"/>
      <c r="K153" s="167">
        <v>501</v>
      </c>
      <c r="L153" s="159"/>
      <c r="M153" s="167">
        <v>414</v>
      </c>
      <c r="N153" s="159"/>
      <c r="O153" s="167">
        <v>299</v>
      </c>
      <c r="P153" s="159"/>
      <c r="Q153" s="167">
        <v>116</v>
      </c>
      <c r="R153" s="159"/>
      <c r="S153" s="159"/>
      <c r="T153" s="159"/>
    </row>
    <row r="154" spans="1:20">
      <c r="A154" s="4" t="s">
        <v>968</v>
      </c>
      <c r="B154" s="5">
        <v>53</v>
      </c>
      <c r="E154" s="159"/>
      <c r="F154" s="159"/>
      <c r="G154" s="159"/>
      <c r="H154" s="159"/>
      <c r="I154" s="159"/>
      <c r="J154" s="159"/>
      <c r="K154" s="159"/>
      <c r="L154" s="159"/>
      <c r="M154" s="159"/>
      <c r="N154" s="159"/>
      <c r="O154" s="159"/>
      <c r="P154" s="159"/>
      <c r="Q154" s="159"/>
      <c r="R154" s="159"/>
      <c r="S154" s="159"/>
      <c r="T154" s="159"/>
    </row>
    <row r="155" spans="1:20">
      <c r="A155" s="4" t="s">
        <v>969</v>
      </c>
      <c r="B155" s="6">
        <v>53</v>
      </c>
      <c r="E155" s="159"/>
      <c r="F155" s="159"/>
      <c r="G155" s="159"/>
      <c r="H155" s="159"/>
      <c r="I155" s="159"/>
      <c r="J155" s="159"/>
      <c r="K155" s="159"/>
      <c r="L155" s="159"/>
      <c r="M155" s="159"/>
      <c r="N155" s="159"/>
      <c r="O155" s="159"/>
      <c r="P155" s="159"/>
      <c r="Q155" s="159"/>
      <c r="R155" s="159"/>
      <c r="S155" s="159"/>
      <c r="T155" s="159"/>
    </row>
    <row r="156" spans="1:20" ht="30">
      <c r="A156" s="4" t="s">
        <v>998</v>
      </c>
      <c r="E156" s="159"/>
      <c r="F156" s="159"/>
      <c r="G156" s="159"/>
      <c r="H156" s="159"/>
      <c r="I156" s="159"/>
      <c r="J156" s="159"/>
      <c r="K156" s="159"/>
      <c r="L156" s="159"/>
      <c r="M156" s="159"/>
      <c r="N156" s="159"/>
      <c r="O156" s="159"/>
      <c r="P156" s="159"/>
      <c r="Q156" s="159"/>
      <c r="R156" s="159"/>
      <c r="S156" s="159"/>
      <c r="T156" s="159"/>
    </row>
    <row r="157" spans="1:20">
      <c r="A157" s="3" t="s">
        <v>963</v>
      </c>
      <c r="E157" s="159"/>
      <c r="F157" s="159"/>
      <c r="G157" s="159"/>
      <c r="H157" s="159"/>
      <c r="I157" s="159"/>
      <c r="J157" s="159"/>
      <c r="K157" s="159"/>
      <c r="L157" s="159"/>
      <c r="M157" s="159"/>
      <c r="N157" s="159"/>
      <c r="O157" s="159"/>
      <c r="P157" s="159"/>
      <c r="Q157" s="159"/>
      <c r="R157" s="159"/>
      <c r="S157" s="159"/>
      <c r="T157" s="159"/>
    </row>
    <row r="158" spans="1:20">
      <c r="A158" s="4" t="s">
        <v>965</v>
      </c>
      <c r="B158" s="5">
        <v>1028</v>
      </c>
      <c r="C158" s="6">
        <v>1050</v>
      </c>
      <c r="D158" s="4" t="s">
        <v>105</v>
      </c>
      <c r="E158" s="167">
        <v>1072</v>
      </c>
      <c r="F158" s="159"/>
      <c r="G158" s="167">
        <v>1096</v>
      </c>
      <c r="H158" s="159"/>
      <c r="I158" s="167">
        <v>1127</v>
      </c>
      <c r="J158" s="159"/>
      <c r="K158" s="167">
        <v>1178</v>
      </c>
      <c r="L158" s="159"/>
      <c r="M158" s="167">
        <v>1228</v>
      </c>
      <c r="N158" s="159"/>
      <c r="O158" s="167">
        <v>1258</v>
      </c>
      <c r="P158" s="159"/>
      <c r="Q158" s="159"/>
      <c r="R158" s="159"/>
      <c r="S158" s="159"/>
      <c r="T158" s="159"/>
    </row>
    <row r="159" spans="1:20">
      <c r="A159" s="4" t="s">
        <v>966</v>
      </c>
      <c r="B159" s="6">
        <v>874</v>
      </c>
      <c r="C159" s="6">
        <v>858</v>
      </c>
      <c r="D159" s="4" t="s">
        <v>105</v>
      </c>
      <c r="E159" s="167">
        <v>835</v>
      </c>
      <c r="F159" s="159"/>
      <c r="G159" s="167">
        <v>793</v>
      </c>
      <c r="H159" s="159"/>
      <c r="I159" s="167">
        <v>725</v>
      </c>
      <c r="J159" s="159"/>
      <c r="K159" s="167">
        <v>609</v>
      </c>
      <c r="L159" s="159"/>
      <c r="M159" s="167">
        <v>422</v>
      </c>
      <c r="N159" s="159"/>
      <c r="O159" s="167">
        <v>177</v>
      </c>
      <c r="P159" s="159"/>
      <c r="Q159" s="159"/>
      <c r="R159" s="159"/>
      <c r="S159" s="159"/>
      <c r="T159" s="159"/>
    </row>
    <row r="160" spans="1:20">
      <c r="A160" s="4" t="s">
        <v>968</v>
      </c>
      <c r="B160" s="5">
        <v>120</v>
      </c>
      <c r="E160" s="159"/>
      <c r="F160" s="159"/>
      <c r="G160" s="159"/>
      <c r="H160" s="159"/>
      <c r="I160" s="159"/>
      <c r="J160" s="159"/>
      <c r="K160" s="159"/>
      <c r="L160" s="159"/>
      <c r="M160" s="159"/>
      <c r="N160" s="159"/>
      <c r="O160" s="159"/>
      <c r="P160" s="159"/>
      <c r="Q160" s="159"/>
      <c r="R160" s="159"/>
      <c r="S160" s="159"/>
      <c r="T160" s="159"/>
    </row>
    <row r="161" spans="1:20">
      <c r="A161" s="4" t="s">
        <v>969</v>
      </c>
      <c r="B161" s="6">
        <v>67</v>
      </c>
      <c r="E161" s="159"/>
      <c r="F161" s="159"/>
      <c r="G161" s="159"/>
      <c r="H161" s="159"/>
      <c r="I161" s="159"/>
      <c r="J161" s="159"/>
      <c r="K161" s="159"/>
      <c r="L161" s="159"/>
      <c r="M161" s="159"/>
      <c r="N161" s="159"/>
      <c r="O161" s="159"/>
      <c r="P161" s="159"/>
      <c r="Q161" s="159"/>
      <c r="R161" s="159"/>
      <c r="S161" s="159"/>
      <c r="T161" s="159"/>
    </row>
    <row r="162" spans="1:20" ht="30">
      <c r="A162" s="4" t="s">
        <v>999</v>
      </c>
      <c r="E162" s="159"/>
      <c r="F162" s="159"/>
      <c r="G162" s="159"/>
      <c r="H162" s="159"/>
      <c r="I162" s="159"/>
      <c r="J162" s="159"/>
      <c r="K162" s="159"/>
      <c r="L162" s="159"/>
      <c r="M162" s="159"/>
      <c r="N162" s="159"/>
      <c r="O162" s="159"/>
      <c r="P162" s="159"/>
      <c r="Q162" s="159"/>
      <c r="R162" s="159"/>
      <c r="S162" s="159"/>
      <c r="T162" s="159"/>
    </row>
    <row r="163" spans="1:20">
      <c r="A163" s="3" t="s">
        <v>963</v>
      </c>
      <c r="E163" s="159"/>
      <c r="F163" s="159"/>
      <c r="G163" s="159"/>
      <c r="H163" s="159"/>
      <c r="I163" s="159"/>
      <c r="J163" s="159"/>
      <c r="K163" s="159"/>
      <c r="L163" s="159"/>
      <c r="M163" s="159"/>
      <c r="N163" s="159"/>
      <c r="O163" s="159"/>
      <c r="P163" s="159"/>
      <c r="Q163" s="159"/>
      <c r="R163" s="159"/>
      <c r="S163" s="159"/>
      <c r="T163" s="159"/>
    </row>
    <row r="164" spans="1:20">
      <c r="A164" s="4" t="s">
        <v>965</v>
      </c>
      <c r="B164" s="5">
        <v>1477</v>
      </c>
      <c r="C164" s="6">
        <v>1497</v>
      </c>
      <c r="D164" s="4" t="s">
        <v>105</v>
      </c>
      <c r="E164" s="167">
        <v>1482</v>
      </c>
      <c r="F164" s="159"/>
      <c r="G164" s="167">
        <v>1548</v>
      </c>
      <c r="H164" s="159"/>
      <c r="I164" s="167">
        <v>1614</v>
      </c>
      <c r="J164" s="159"/>
      <c r="K164" s="167">
        <v>1638</v>
      </c>
      <c r="L164" s="159"/>
      <c r="M164" s="167">
        <v>1743</v>
      </c>
      <c r="N164" s="159"/>
      <c r="O164" s="159"/>
      <c r="P164" s="159"/>
      <c r="Q164" s="159"/>
      <c r="R164" s="159"/>
      <c r="S164" s="159"/>
      <c r="T164" s="159"/>
    </row>
    <row r="165" spans="1:20">
      <c r="A165" s="4" t="s">
        <v>966</v>
      </c>
      <c r="B165" s="6">
        <v>1214</v>
      </c>
      <c r="C165" s="6">
        <v>1176</v>
      </c>
      <c r="D165" s="4" t="s">
        <v>105</v>
      </c>
      <c r="E165" s="167">
        <v>1111</v>
      </c>
      <c r="F165" s="159"/>
      <c r="G165" s="167">
        <v>1007</v>
      </c>
      <c r="H165" s="159"/>
      <c r="I165" s="167">
        <v>800</v>
      </c>
      <c r="J165" s="159"/>
      <c r="K165" s="167">
        <v>557</v>
      </c>
      <c r="L165" s="159"/>
      <c r="M165" s="167">
        <v>239</v>
      </c>
      <c r="N165" s="159"/>
      <c r="O165" s="159"/>
      <c r="P165" s="159"/>
      <c r="Q165" s="159"/>
      <c r="R165" s="159"/>
      <c r="S165" s="159"/>
      <c r="T165" s="159"/>
    </row>
    <row r="166" spans="1:20">
      <c r="A166" s="4" t="s">
        <v>968</v>
      </c>
      <c r="B166" s="5">
        <v>190</v>
      </c>
      <c r="E166" s="159"/>
      <c r="F166" s="159"/>
      <c r="G166" s="159"/>
      <c r="H166" s="159"/>
      <c r="I166" s="159"/>
      <c r="J166" s="159"/>
      <c r="K166" s="159"/>
      <c r="L166" s="159"/>
      <c r="M166" s="159"/>
      <c r="N166" s="159"/>
      <c r="O166" s="159"/>
      <c r="P166" s="159"/>
      <c r="Q166" s="159"/>
      <c r="R166" s="159"/>
      <c r="S166" s="159"/>
      <c r="T166" s="159"/>
    </row>
    <row r="167" spans="1:20">
      <c r="A167" s="4" t="s">
        <v>969</v>
      </c>
      <c r="B167" s="6">
        <v>90</v>
      </c>
      <c r="E167" s="159"/>
      <c r="F167" s="159"/>
      <c r="G167" s="159"/>
      <c r="H167" s="159"/>
      <c r="I167" s="159"/>
      <c r="J167" s="159"/>
      <c r="K167" s="159"/>
      <c r="L167" s="159"/>
      <c r="M167" s="159"/>
      <c r="N167" s="159"/>
      <c r="O167" s="159"/>
      <c r="P167" s="159"/>
      <c r="Q167" s="159"/>
      <c r="R167" s="159"/>
      <c r="S167" s="159"/>
      <c r="T167" s="159"/>
    </row>
    <row r="168" spans="1:20" ht="30">
      <c r="A168" s="4" t="s">
        <v>1000</v>
      </c>
      <c r="E168" s="159"/>
      <c r="F168" s="159"/>
      <c r="G168" s="159"/>
      <c r="H168" s="159"/>
      <c r="I168" s="159"/>
      <c r="J168" s="159"/>
      <c r="K168" s="159"/>
      <c r="L168" s="159"/>
      <c r="M168" s="159"/>
      <c r="N168" s="159"/>
      <c r="O168" s="159"/>
      <c r="P168" s="159"/>
      <c r="Q168" s="159"/>
      <c r="R168" s="159"/>
      <c r="S168" s="159"/>
      <c r="T168" s="159"/>
    </row>
    <row r="169" spans="1:20">
      <c r="A169" s="3" t="s">
        <v>963</v>
      </c>
      <c r="E169" s="159"/>
      <c r="F169" s="159"/>
      <c r="G169" s="159"/>
      <c r="H169" s="159"/>
      <c r="I169" s="159"/>
      <c r="J169" s="159"/>
      <c r="K169" s="159"/>
      <c r="L169" s="159"/>
      <c r="M169" s="159"/>
      <c r="N169" s="159"/>
      <c r="O169" s="159"/>
      <c r="P169" s="159"/>
      <c r="Q169" s="159"/>
      <c r="R169" s="159"/>
      <c r="S169" s="159"/>
      <c r="T169" s="159"/>
    </row>
    <row r="170" spans="1:20">
      <c r="A170" s="4" t="s">
        <v>965</v>
      </c>
      <c r="B170" s="5">
        <v>1997</v>
      </c>
      <c r="C170" s="6">
        <v>2025</v>
      </c>
      <c r="D170" s="4" t="s">
        <v>105</v>
      </c>
      <c r="E170" s="167">
        <v>2014</v>
      </c>
      <c r="F170" s="159"/>
      <c r="G170" s="167">
        <v>2042</v>
      </c>
      <c r="H170" s="159"/>
      <c r="I170" s="167">
        <v>2127</v>
      </c>
      <c r="J170" s="159"/>
      <c r="K170" s="167">
        <v>2169</v>
      </c>
      <c r="L170" s="159"/>
      <c r="M170" s="159"/>
      <c r="N170" s="159"/>
      <c r="O170" s="159"/>
      <c r="P170" s="159"/>
      <c r="Q170" s="159"/>
      <c r="R170" s="159"/>
      <c r="S170" s="159"/>
      <c r="T170" s="159"/>
    </row>
    <row r="171" spans="1:20">
      <c r="A171" s="4" t="s">
        <v>966</v>
      </c>
      <c r="B171" s="6">
        <v>1570</v>
      </c>
      <c r="C171" s="6">
        <v>1488</v>
      </c>
      <c r="D171" s="4" t="s">
        <v>105</v>
      </c>
      <c r="E171" s="167">
        <v>1289</v>
      </c>
      <c r="F171" s="159"/>
      <c r="G171" s="167">
        <v>1017</v>
      </c>
      <c r="H171" s="159"/>
      <c r="I171" s="167">
        <v>700</v>
      </c>
      <c r="J171" s="159"/>
      <c r="K171" s="167">
        <v>289</v>
      </c>
      <c r="L171" s="159"/>
      <c r="M171" s="159"/>
      <c r="N171" s="159"/>
      <c r="O171" s="159"/>
      <c r="P171" s="159"/>
      <c r="Q171" s="159"/>
      <c r="R171" s="159"/>
      <c r="S171" s="159"/>
      <c r="T171" s="159"/>
    </row>
    <row r="172" spans="1:20">
      <c r="A172" s="4" t="s">
        <v>968</v>
      </c>
      <c r="B172" s="5">
        <v>267</v>
      </c>
      <c r="E172" s="159"/>
      <c r="F172" s="159"/>
      <c r="G172" s="159"/>
      <c r="H172" s="159"/>
      <c r="I172" s="159"/>
      <c r="J172" s="159"/>
      <c r="K172" s="159"/>
      <c r="L172" s="159"/>
      <c r="M172" s="159"/>
      <c r="N172" s="159"/>
      <c r="O172" s="159"/>
      <c r="P172" s="159"/>
      <c r="Q172" s="159"/>
      <c r="R172" s="159"/>
      <c r="S172" s="159"/>
      <c r="T172" s="159"/>
    </row>
    <row r="173" spans="1:20">
      <c r="A173" s="4" t="s">
        <v>969</v>
      </c>
      <c r="B173" s="6">
        <v>111</v>
      </c>
      <c r="E173" s="159"/>
      <c r="F173" s="159"/>
      <c r="G173" s="159"/>
      <c r="H173" s="159"/>
      <c r="I173" s="159"/>
      <c r="J173" s="159"/>
      <c r="K173" s="159"/>
      <c r="L173" s="159"/>
      <c r="M173" s="159"/>
      <c r="N173" s="159"/>
      <c r="O173" s="159"/>
      <c r="P173" s="159"/>
      <c r="Q173" s="159"/>
      <c r="R173" s="159"/>
      <c r="S173" s="159"/>
      <c r="T173" s="159"/>
    </row>
    <row r="174" spans="1:20" ht="30">
      <c r="A174" s="4" t="s">
        <v>1001</v>
      </c>
      <c r="E174" s="159"/>
      <c r="F174" s="159"/>
      <c r="G174" s="159"/>
      <c r="H174" s="159"/>
      <c r="I174" s="159"/>
      <c r="J174" s="159"/>
      <c r="K174" s="159"/>
      <c r="L174" s="159"/>
      <c r="M174" s="159"/>
      <c r="N174" s="159"/>
      <c r="O174" s="159"/>
      <c r="P174" s="159"/>
      <c r="Q174" s="159"/>
      <c r="R174" s="159"/>
      <c r="S174" s="159"/>
      <c r="T174" s="159"/>
    </row>
    <row r="175" spans="1:20">
      <c r="A175" s="3" t="s">
        <v>963</v>
      </c>
      <c r="E175" s="159"/>
      <c r="F175" s="159"/>
      <c r="G175" s="159"/>
      <c r="H175" s="159"/>
      <c r="I175" s="159"/>
      <c r="J175" s="159"/>
      <c r="K175" s="159"/>
      <c r="L175" s="159"/>
      <c r="M175" s="159"/>
      <c r="N175" s="159"/>
      <c r="O175" s="159"/>
      <c r="P175" s="159"/>
      <c r="Q175" s="159"/>
      <c r="R175" s="159"/>
      <c r="S175" s="159"/>
      <c r="T175" s="159"/>
    </row>
    <row r="176" spans="1:20">
      <c r="A176" s="4" t="s">
        <v>965</v>
      </c>
      <c r="B176" s="5">
        <v>2365</v>
      </c>
      <c r="C176" s="6">
        <v>2325</v>
      </c>
      <c r="D176" s="4" t="s">
        <v>105</v>
      </c>
      <c r="E176" s="167">
        <v>2359</v>
      </c>
      <c r="F176" s="159"/>
      <c r="G176" s="167">
        <v>2422</v>
      </c>
      <c r="H176" s="159"/>
      <c r="I176" s="167">
        <v>2511</v>
      </c>
      <c r="J176" s="159"/>
      <c r="K176" s="159"/>
      <c r="L176" s="159"/>
      <c r="M176" s="159"/>
      <c r="N176" s="159"/>
      <c r="O176" s="159"/>
      <c r="P176" s="159"/>
      <c r="Q176" s="159"/>
      <c r="R176" s="159"/>
      <c r="S176" s="159"/>
      <c r="T176" s="159"/>
    </row>
    <row r="177" spans="1:20">
      <c r="A177" s="4" t="s">
        <v>966</v>
      </c>
      <c r="B177" s="6">
        <v>1661</v>
      </c>
      <c r="C177" s="6">
        <v>1461</v>
      </c>
      <c r="D177" s="4" t="s">
        <v>105</v>
      </c>
      <c r="E177" s="167">
        <v>1148</v>
      </c>
      <c r="F177" s="159"/>
      <c r="G177" s="167">
        <v>775</v>
      </c>
      <c r="H177" s="159"/>
      <c r="I177" s="167">
        <v>329</v>
      </c>
      <c r="J177" s="159"/>
      <c r="K177" s="159"/>
      <c r="L177" s="159"/>
      <c r="M177" s="159"/>
      <c r="N177" s="159"/>
      <c r="O177" s="159"/>
      <c r="P177" s="159"/>
      <c r="Q177" s="159"/>
      <c r="R177" s="159"/>
      <c r="S177" s="159"/>
      <c r="T177" s="159"/>
    </row>
    <row r="178" spans="1:20">
      <c r="A178" s="4" t="s">
        <v>968</v>
      </c>
      <c r="B178" s="5">
        <v>470</v>
      </c>
      <c r="E178" s="159"/>
      <c r="F178" s="159"/>
      <c r="G178" s="159"/>
      <c r="H178" s="159"/>
      <c r="I178" s="159"/>
      <c r="J178" s="159"/>
      <c r="K178" s="159"/>
      <c r="L178" s="159"/>
      <c r="M178" s="159"/>
      <c r="N178" s="159"/>
      <c r="O178" s="159"/>
      <c r="P178" s="159"/>
      <c r="Q178" s="159"/>
      <c r="R178" s="159"/>
      <c r="S178" s="159"/>
      <c r="T178" s="159"/>
    </row>
    <row r="179" spans="1:20">
      <c r="A179" s="4" t="s">
        <v>969</v>
      </c>
      <c r="B179" s="6">
        <v>115</v>
      </c>
      <c r="E179" s="159"/>
      <c r="F179" s="159"/>
      <c r="G179" s="159"/>
      <c r="H179" s="159"/>
      <c r="I179" s="159"/>
      <c r="J179" s="159"/>
      <c r="K179" s="159"/>
      <c r="L179" s="159"/>
      <c r="M179" s="159"/>
      <c r="N179" s="159"/>
      <c r="O179" s="159"/>
      <c r="P179" s="159"/>
      <c r="Q179" s="159"/>
      <c r="R179" s="159"/>
      <c r="S179" s="159"/>
      <c r="T179" s="159"/>
    </row>
    <row r="180" spans="1:20" ht="30">
      <c r="A180" s="4" t="s">
        <v>1002</v>
      </c>
      <c r="E180" s="159"/>
      <c r="F180" s="159"/>
      <c r="G180" s="159"/>
      <c r="H180" s="159"/>
      <c r="I180" s="159"/>
      <c r="J180" s="159"/>
      <c r="K180" s="159"/>
      <c r="L180" s="159"/>
      <c r="M180" s="159"/>
      <c r="N180" s="159"/>
      <c r="O180" s="159"/>
      <c r="P180" s="159"/>
      <c r="Q180" s="159"/>
      <c r="R180" s="159"/>
      <c r="S180" s="159"/>
      <c r="T180" s="159"/>
    </row>
    <row r="181" spans="1:20">
      <c r="A181" s="3" t="s">
        <v>963</v>
      </c>
      <c r="E181" s="159"/>
      <c r="F181" s="159"/>
      <c r="G181" s="159"/>
      <c r="H181" s="159"/>
      <c r="I181" s="159"/>
      <c r="J181" s="159"/>
      <c r="K181" s="159"/>
      <c r="L181" s="159"/>
      <c r="M181" s="159"/>
      <c r="N181" s="159"/>
      <c r="O181" s="159"/>
      <c r="P181" s="159"/>
      <c r="Q181" s="159"/>
      <c r="R181" s="159"/>
      <c r="S181" s="159"/>
      <c r="T181" s="159"/>
    </row>
    <row r="182" spans="1:20">
      <c r="A182" s="4" t="s">
        <v>965</v>
      </c>
      <c r="B182" s="5">
        <v>2843</v>
      </c>
      <c r="C182" s="6">
        <v>2842</v>
      </c>
      <c r="D182" s="4" t="s">
        <v>105</v>
      </c>
      <c r="E182" s="167">
        <v>2907</v>
      </c>
      <c r="F182" s="159"/>
      <c r="G182" s="167">
        <v>3044</v>
      </c>
      <c r="H182" s="159"/>
      <c r="I182" s="159"/>
      <c r="J182" s="159"/>
      <c r="K182" s="159"/>
      <c r="L182" s="159"/>
      <c r="M182" s="159"/>
      <c r="N182" s="159"/>
      <c r="O182" s="159"/>
      <c r="P182" s="159"/>
      <c r="Q182" s="159"/>
      <c r="R182" s="159"/>
      <c r="S182" s="159"/>
      <c r="T182" s="159"/>
    </row>
    <row r="183" spans="1:20">
      <c r="A183" s="4" t="s">
        <v>966</v>
      </c>
      <c r="B183" s="6">
        <v>1771</v>
      </c>
      <c r="C183" s="6">
        <v>1434</v>
      </c>
      <c r="D183" s="4" t="s">
        <v>105</v>
      </c>
      <c r="E183" s="167">
        <v>1003</v>
      </c>
      <c r="F183" s="159"/>
      <c r="G183" s="167">
        <v>441</v>
      </c>
      <c r="H183" s="159"/>
      <c r="I183" s="159"/>
      <c r="J183" s="159"/>
      <c r="K183" s="159"/>
      <c r="L183" s="159"/>
      <c r="M183" s="159"/>
      <c r="N183" s="159"/>
      <c r="O183" s="159"/>
      <c r="P183" s="159"/>
      <c r="Q183" s="159"/>
      <c r="R183" s="159"/>
      <c r="S183" s="159"/>
      <c r="T183" s="159"/>
    </row>
    <row r="184" spans="1:20">
      <c r="A184" s="4" t="s">
        <v>968</v>
      </c>
      <c r="B184" s="5">
        <v>691</v>
      </c>
      <c r="E184" s="159"/>
      <c r="F184" s="159"/>
      <c r="G184" s="159"/>
      <c r="H184" s="159"/>
      <c r="I184" s="159"/>
      <c r="J184" s="159"/>
      <c r="K184" s="159"/>
      <c r="L184" s="159"/>
      <c r="M184" s="159"/>
      <c r="N184" s="159"/>
      <c r="O184" s="159"/>
      <c r="P184" s="159"/>
      <c r="Q184" s="159"/>
      <c r="R184" s="159"/>
      <c r="S184" s="159"/>
      <c r="T184" s="159"/>
    </row>
    <row r="185" spans="1:20">
      <c r="A185" s="4" t="s">
        <v>969</v>
      </c>
      <c r="B185" s="6">
        <v>138</v>
      </c>
      <c r="E185" s="159"/>
      <c r="F185" s="159"/>
      <c r="G185" s="159"/>
      <c r="H185" s="159"/>
      <c r="I185" s="159"/>
      <c r="J185" s="159"/>
      <c r="K185" s="159"/>
      <c r="L185" s="159"/>
      <c r="M185" s="159"/>
      <c r="N185" s="159"/>
      <c r="O185" s="159"/>
      <c r="P185" s="159"/>
      <c r="Q185" s="159"/>
      <c r="R185" s="159"/>
      <c r="S185" s="159"/>
      <c r="T185" s="159"/>
    </row>
    <row r="186" spans="1:20" ht="30">
      <c r="A186" s="4" t="s">
        <v>1003</v>
      </c>
      <c r="E186" s="159"/>
      <c r="F186" s="159"/>
      <c r="G186" s="159"/>
      <c r="H186" s="159"/>
      <c r="I186" s="159"/>
      <c r="J186" s="159"/>
      <c r="K186" s="159"/>
      <c r="L186" s="159"/>
      <c r="M186" s="159"/>
      <c r="N186" s="159"/>
      <c r="O186" s="159"/>
      <c r="P186" s="159"/>
      <c r="Q186" s="159"/>
      <c r="R186" s="159"/>
      <c r="S186" s="159"/>
      <c r="T186" s="159"/>
    </row>
    <row r="187" spans="1:20">
      <c r="A187" s="3" t="s">
        <v>963</v>
      </c>
      <c r="E187" s="159"/>
      <c r="F187" s="159"/>
      <c r="G187" s="159"/>
      <c r="H187" s="159"/>
      <c r="I187" s="159"/>
      <c r="J187" s="159"/>
      <c r="K187" s="159"/>
      <c r="L187" s="159"/>
      <c r="M187" s="159"/>
      <c r="N187" s="159"/>
      <c r="O187" s="159"/>
      <c r="P187" s="159"/>
      <c r="Q187" s="159"/>
      <c r="R187" s="159"/>
      <c r="S187" s="159"/>
      <c r="T187" s="159"/>
    </row>
    <row r="188" spans="1:20">
      <c r="A188" s="4" t="s">
        <v>965</v>
      </c>
      <c r="B188" s="5">
        <v>4102</v>
      </c>
      <c r="C188" s="6">
        <v>4074</v>
      </c>
      <c r="D188" s="4" t="s">
        <v>105</v>
      </c>
      <c r="E188" s="159"/>
      <c r="F188" s="159"/>
      <c r="G188" s="159"/>
      <c r="H188" s="159"/>
      <c r="I188" s="159"/>
      <c r="J188" s="159"/>
      <c r="K188" s="159"/>
      <c r="L188" s="159"/>
      <c r="M188" s="159"/>
      <c r="N188" s="159"/>
      <c r="O188" s="159"/>
      <c r="P188" s="159"/>
      <c r="Q188" s="159"/>
      <c r="R188" s="159"/>
      <c r="S188" s="159"/>
      <c r="T188" s="159"/>
    </row>
    <row r="189" spans="1:20">
      <c r="A189" s="4" t="s">
        <v>966</v>
      </c>
      <c r="B189" s="6">
        <v>1478</v>
      </c>
      <c r="C189" s="6">
        <v>682</v>
      </c>
      <c r="D189" s="4" t="s">
        <v>105</v>
      </c>
      <c r="E189" s="159"/>
      <c r="F189" s="159"/>
      <c r="G189" s="159"/>
      <c r="H189" s="159"/>
      <c r="I189" s="159"/>
      <c r="J189" s="159"/>
      <c r="K189" s="159"/>
      <c r="L189" s="159"/>
      <c r="M189" s="159"/>
      <c r="N189" s="159"/>
      <c r="O189" s="159"/>
      <c r="P189" s="159"/>
      <c r="Q189" s="159"/>
      <c r="R189" s="159"/>
      <c r="S189" s="159"/>
      <c r="T189" s="159"/>
    </row>
    <row r="190" spans="1:20">
      <c r="A190" s="4" t="s">
        <v>968</v>
      </c>
      <c r="B190" s="5">
        <v>1788</v>
      </c>
      <c r="E190" s="159"/>
      <c r="F190" s="159"/>
      <c r="G190" s="159"/>
      <c r="H190" s="159"/>
      <c r="I190" s="159"/>
      <c r="J190" s="159"/>
      <c r="K190" s="159"/>
      <c r="L190" s="159"/>
      <c r="M190" s="159"/>
      <c r="N190" s="159"/>
      <c r="O190" s="159"/>
      <c r="P190" s="159"/>
      <c r="Q190" s="159"/>
      <c r="R190" s="159"/>
      <c r="S190" s="159"/>
      <c r="T190" s="159"/>
    </row>
    <row r="191" spans="1:20">
      <c r="A191" s="4" t="s">
        <v>969</v>
      </c>
      <c r="B191" s="6">
        <v>170</v>
      </c>
      <c r="E191" s="159"/>
      <c r="F191" s="159"/>
      <c r="G191" s="159"/>
      <c r="H191" s="159"/>
      <c r="I191" s="159"/>
      <c r="J191" s="159"/>
      <c r="K191" s="159"/>
      <c r="L191" s="159"/>
      <c r="M191" s="159"/>
      <c r="N191" s="159"/>
      <c r="O191" s="159"/>
      <c r="P191" s="159"/>
      <c r="Q191" s="159"/>
      <c r="R191" s="159"/>
      <c r="S191" s="159"/>
      <c r="T191" s="159"/>
    </row>
    <row r="192" spans="1:20" ht="30">
      <c r="A192" s="4" t="s">
        <v>1004</v>
      </c>
      <c r="E192" s="159"/>
      <c r="F192" s="159"/>
      <c r="G192" s="159"/>
      <c r="H192" s="159"/>
      <c r="I192" s="159"/>
      <c r="J192" s="159"/>
      <c r="K192" s="159"/>
      <c r="L192" s="159"/>
      <c r="M192" s="159"/>
      <c r="N192" s="159"/>
      <c r="O192" s="159"/>
      <c r="P192" s="159"/>
      <c r="Q192" s="159"/>
      <c r="R192" s="159"/>
      <c r="S192" s="159"/>
      <c r="T192" s="159"/>
    </row>
    <row r="193" spans="1:20">
      <c r="A193" s="3" t="s">
        <v>963</v>
      </c>
      <c r="E193" s="159"/>
      <c r="F193" s="159"/>
      <c r="G193" s="159"/>
      <c r="H193" s="159"/>
      <c r="I193" s="159"/>
      <c r="J193" s="159"/>
      <c r="K193" s="159"/>
      <c r="L193" s="159"/>
      <c r="M193" s="159"/>
      <c r="N193" s="159"/>
      <c r="O193" s="159"/>
      <c r="P193" s="159"/>
      <c r="Q193" s="159"/>
      <c r="R193" s="159"/>
      <c r="S193" s="159"/>
      <c r="T193" s="159"/>
    </row>
    <row r="194" spans="1:20">
      <c r="A194" s="4" t="s">
        <v>965</v>
      </c>
      <c r="B194" s="5">
        <v>4421</v>
      </c>
      <c r="E194" s="159"/>
      <c r="F194" s="159"/>
      <c r="G194" s="159"/>
      <c r="H194" s="159"/>
      <c r="I194" s="159"/>
      <c r="J194" s="159"/>
      <c r="K194" s="159"/>
      <c r="L194" s="159"/>
      <c r="M194" s="159"/>
      <c r="N194" s="159"/>
      <c r="O194" s="159"/>
      <c r="P194" s="159"/>
      <c r="Q194" s="159"/>
      <c r="R194" s="159"/>
      <c r="S194" s="159"/>
      <c r="T194" s="159"/>
    </row>
    <row r="195" spans="1:20">
      <c r="A195" s="4" t="s">
        <v>966</v>
      </c>
      <c r="B195" s="6">
        <v>695</v>
      </c>
      <c r="E195" s="159"/>
      <c r="F195" s="159"/>
      <c r="G195" s="159"/>
      <c r="H195" s="159"/>
      <c r="I195" s="159"/>
      <c r="J195" s="159"/>
      <c r="K195" s="159"/>
      <c r="L195" s="159"/>
      <c r="M195" s="159"/>
      <c r="N195" s="159"/>
      <c r="O195" s="159"/>
      <c r="P195" s="159"/>
      <c r="Q195" s="159"/>
      <c r="R195" s="159"/>
      <c r="S195" s="159"/>
      <c r="T195" s="159"/>
    </row>
    <row r="196" spans="1:20">
      <c r="A196" s="4" t="s">
        <v>968</v>
      </c>
      <c r="B196" s="5">
        <v>2987</v>
      </c>
      <c r="E196" s="159"/>
      <c r="F196" s="159"/>
      <c r="G196" s="159"/>
      <c r="H196" s="159"/>
      <c r="I196" s="159"/>
      <c r="J196" s="159"/>
      <c r="K196" s="159"/>
      <c r="L196" s="159"/>
      <c r="M196" s="159"/>
      <c r="N196" s="159"/>
      <c r="O196" s="159"/>
      <c r="P196" s="159"/>
      <c r="Q196" s="159"/>
      <c r="R196" s="159"/>
      <c r="S196" s="159"/>
      <c r="T196" s="159"/>
    </row>
    <row r="197" spans="1:20">
      <c r="A197" s="4" t="s">
        <v>969</v>
      </c>
      <c r="B197" s="6">
        <v>120</v>
      </c>
      <c r="E197" s="159"/>
      <c r="F197" s="159"/>
      <c r="G197" s="159"/>
      <c r="H197" s="159"/>
      <c r="I197" s="159"/>
      <c r="J197" s="159"/>
      <c r="K197" s="159"/>
      <c r="L197" s="159"/>
      <c r="M197" s="159"/>
      <c r="N197" s="159"/>
      <c r="O197" s="159"/>
      <c r="P197" s="159"/>
      <c r="Q197" s="159"/>
      <c r="R197" s="159"/>
      <c r="S197" s="159"/>
      <c r="T197" s="159"/>
    </row>
    <row r="198" spans="1:20" ht="30">
      <c r="A198" s="4" t="s">
        <v>1005</v>
      </c>
      <c r="E198" s="159"/>
      <c r="F198" s="159"/>
      <c r="G198" s="159"/>
      <c r="H198" s="159"/>
      <c r="I198" s="159"/>
      <c r="J198" s="159"/>
      <c r="K198" s="159"/>
      <c r="L198" s="159"/>
      <c r="M198" s="159"/>
      <c r="N198" s="159"/>
      <c r="O198" s="159"/>
      <c r="P198" s="159"/>
      <c r="Q198" s="159"/>
      <c r="R198" s="159"/>
      <c r="S198" s="159"/>
      <c r="T198" s="159"/>
    </row>
    <row r="199" spans="1:20">
      <c r="A199" s="3" t="s">
        <v>963</v>
      </c>
      <c r="E199" s="159"/>
      <c r="F199" s="159"/>
      <c r="G199" s="159"/>
      <c r="H199" s="159"/>
      <c r="I199" s="159"/>
      <c r="J199" s="159"/>
      <c r="K199" s="159"/>
      <c r="L199" s="159"/>
      <c r="M199" s="159"/>
      <c r="N199" s="159"/>
      <c r="O199" s="159"/>
      <c r="P199" s="159"/>
      <c r="Q199" s="159"/>
      <c r="R199" s="159"/>
      <c r="S199" s="159"/>
      <c r="T199" s="159"/>
    </row>
    <row r="200" spans="1:20">
      <c r="A200" s="4" t="s">
        <v>965</v>
      </c>
      <c r="B200" s="5">
        <v>3480</v>
      </c>
      <c r="C200" s="6">
        <v>3412</v>
      </c>
      <c r="D200" s="4" t="s">
        <v>105</v>
      </c>
      <c r="E200" s="167">
        <v>3544</v>
      </c>
      <c r="F200" s="159"/>
      <c r="G200" s="159"/>
      <c r="H200" s="159"/>
      <c r="I200" s="159"/>
      <c r="J200" s="159"/>
      <c r="K200" s="159"/>
      <c r="L200" s="159"/>
      <c r="M200" s="159"/>
      <c r="N200" s="159"/>
      <c r="O200" s="159"/>
      <c r="P200" s="159"/>
      <c r="Q200" s="159"/>
      <c r="R200" s="159"/>
      <c r="S200" s="159"/>
      <c r="T200" s="159"/>
    </row>
    <row r="201" spans="1:20">
      <c r="A201" s="4" t="s">
        <v>966</v>
      </c>
      <c r="B201" s="6">
        <v>1683</v>
      </c>
      <c r="C201" s="6">
        <v>1198</v>
      </c>
      <c r="D201" s="4" t="s">
        <v>105</v>
      </c>
      <c r="E201" s="167">
        <v>538</v>
      </c>
      <c r="F201" s="159"/>
      <c r="G201" s="159"/>
      <c r="H201" s="159"/>
      <c r="I201" s="159"/>
      <c r="J201" s="159"/>
      <c r="K201" s="159"/>
      <c r="L201" s="159"/>
      <c r="M201" s="159"/>
      <c r="N201" s="159"/>
      <c r="O201" s="159"/>
      <c r="P201" s="159"/>
      <c r="Q201" s="159"/>
      <c r="R201" s="159"/>
      <c r="S201" s="159"/>
      <c r="T201" s="159"/>
    </row>
    <row r="202" spans="1:20">
      <c r="A202" s="4" t="s">
        <v>968</v>
      </c>
      <c r="B202" s="5">
        <v>1152</v>
      </c>
      <c r="E202" s="159"/>
      <c r="F202" s="159"/>
      <c r="G202" s="159"/>
      <c r="H202" s="159"/>
      <c r="I202" s="159"/>
      <c r="J202" s="159"/>
      <c r="K202" s="159"/>
      <c r="L202" s="159"/>
      <c r="M202" s="159"/>
      <c r="N202" s="159"/>
      <c r="O202" s="159"/>
      <c r="P202" s="159"/>
      <c r="Q202" s="159"/>
      <c r="R202" s="159"/>
      <c r="S202" s="159"/>
      <c r="T202" s="159"/>
    </row>
    <row r="203" spans="1:20">
      <c r="A203" s="4" t="s">
        <v>969</v>
      </c>
      <c r="B203" s="6">
        <v>160</v>
      </c>
      <c r="E203" s="159"/>
      <c r="F203" s="159"/>
      <c r="G203" s="159"/>
      <c r="H203" s="159"/>
      <c r="I203" s="159"/>
      <c r="J203" s="159"/>
      <c r="K203" s="159"/>
      <c r="L203" s="159"/>
      <c r="M203" s="159"/>
      <c r="N203" s="159"/>
      <c r="O203" s="159"/>
      <c r="P203" s="159"/>
      <c r="Q203" s="159"/>
      <c r="R203" s="159"/>
      <c r="S203" s="159"/>
      <c r="T203" s="159"/>
    </row>
    <row r="204" spans="1:20" ht="45">
      <c r="A204" s="4" t="s">
        <v>1006</v>
      </c>
      <c r="E204" s="159"/>
      <c r="F204" s="159"/>
      <c r="G204" s="159"/>
      <c r="H204" s="159"/>
      <c r="I204" s="159"/>
      <c r="J204" s="159"/>
      <c r="K204" s="159"/>
      <c r="L204" s="159"/>
      <c r="M204" s="159"/>
      <c r="N204" s="159"/>
      <c r="O204" s="159"/>
      <c r="P204" s="159"/>
      <c r="Q204" s="159"/>
      <c r="R204" s="159"/>
      <c r="S204" s="159"/>
      <c r="T204" s="159"/>
    </row>
    <row r="205" spans="1:20">
      <c r="A205" s="3" t="s">
        <v>963</v>
      </c>
      <c r="E205" s="159"/>
      <c r="F205" s="159"/>
      <c r="G205" s="159"/>
      <c r="H205" s="159"/>
      <c r="I205" s="159"/>
      <c r="J205" s="159"/>
      <c r="K205" s="159"/>
      <c r="L205" s="159"/>
      <c r="M205" s="159"/>
      <c r="N205" s="159"/>
      <c r="O205" s="159"/>
      <c r="P205" s="159"/>
      <c r="Q205" s="159"/>
      <c r="R205" s="159"/>
      <c r="S205" s="159"/>
      <c r="T205" s="159"/>
    </row>
    <row r="206" spans="1:20">
      <c r="A206" s="4" t="s">
        <v>945</v>
      </c>
      <c r="B206" s="5">
        <v>10908</v>
      </c>
      <c r="E206" s="159"/>
      <c r="F206" s="159"/>
      <c r="G206" s="159"/>
      <c r="H206" s="159"/>
      <c r="I206" s="159"/>
      <c r="J206" s="159"/>
      <c r="K206" s="159"/>
      <c r="L206" s="159"/>
      <c r="M206" s="159"/>
      <c r="N206" s="159"/>
      <c r="O206" s="159"/>
      <c r="P206" s="159"/>
      <c r="Q206" s="159"/>
      <c r="R206" s="159"/>
      <c r="S206" s="159"/>
      <c r="T206" s="159"/>
    </row>
    <row r="207" spans="1:20" ht="30">
      <c r="A207" s="4" t="s">
        <v>1007</v>
      </c>
      <c r="E207" s="159"/>
      <c r="F207" s="159"/>
      <c r="G207" s="159"/>
      <c r="H207" s="159"/>
      <c r="I207" s="159"/>
      <c r="J207" s="159"/>
      <c r="K207" s="159"/>
      <c r="L207" s="159"/>
      <c r="M207" s="159"/>
      <c r="N207" s="159"/>
      <c r="O207" s="159"/>
      <c r="P207" s="159"/>
      <c r="Q207" s="159"/>
      <c r="R207" s="159"/>
      <c r="S207" s="159"/>
      <c r="T207" s="159"/>
    </row>
    <row r="208" spans="1:20">
      <c r="A208" s="3" t="s">
        <v>963</v>
      </c>
      <c r="E208" s="159"/>
      <c r="F208" s="159"/>
      <c r="G208" s="159"/>
      <c r="H208" s="159"/>
      <c r="I208" s="159"/>
      <c r="J208" s="159"/>
      <c r="K208" s="159"/>
      <c r="L208" s="159"/>
      <c r="M208" s="159"/>
      <c r="N208" s="159"/>
      <c r="O208" s="159"/>
      <c r="P208" s="159"/>
      <c r="Q208" s="159"/>
      <c r="R208" s="159"/>
      <c r="S208" s="159"/>
      <c r="T208" s="159"/>
    </row>
    <row r="209" spans="1:20">
      <c r="A209" s="4" t="s">
        <v>973</v>
      </c>
      <c r="B209" s="6">
        <v>386</v>
      </c>
      <c r="E209" s="159"/>
      <c r="F209" s="159"/>
      <c r="G209" s="159"/>
      <c r="H209" s="159"/>
      <c r="I209" s="159"/>
      <c r="J209" s="159"/>
      <c r="K209" s="159"/>
      <c r="L209" s="159"/>
      <c r="M209" s="159"/>
      <c r="N209" s="159"/>
      <c r="O209" s="159"/>
      <c r="P209" s="159"/>
      <c r="Q209" s="159"/>
      <c r="R209" s="159"/>
      <c r="S209" s="159"/>
      <c r="T209" s="159"/>
    </row>
    <row r="210" spans="1:20">
      <c r="A210" s="4" t="s">
        <v>1008</v>
      </c>
      <c r="E210" s="159"/>
      <c r="F210" s="159"/>
      <c r="G210" s="159"/>
      <c r="H210" s="159"/>
      <c r="I210" s="159"/>
      <c r="J210" s="159"/>
      <c r="K210" s="159"/>
      <c r="L210" s="159"/>
      <c r="M210" s="159"/>
      <c r="N210" s="159"/>
      <c r="O210" s="159"/>
      <c r="P210" s="159"/>
      <c r="Q210" s="159"/>
      <c r="R210" s="159"/>
      <c r="S210" s="159"/>
      <c r="T210" s="159"/>
    </row>
    <row r="211" spans="1:20">
      <c r="A211" s="3" t="s">
        <v>963</v>
      </c>
      <c r="E211" s="159"/>
      <c r="F211" s="159"/>
      <c r="G211" s="159"/>
      <c r="H211" s="159"/>
      <c r="I211" s="159"/>
      <c r="J211" s="159"/>
      <c r="K211" s="159"/>
      <c r="L211" s="159"/>
      <c r="M211" s="159"/>
      <c r="N211" s="159"/>
      <c r="O211" s="159"/>
      <c r="P211" s="159"/>
      <c r="Q211" s="159"/>
      <c r="R211" s="159"/>
      <c r="S211" s="159"/>
      <c r="T211" s="159"/>
    </row>
    <row r="212" spans="1:20">
      <c r="A212" s="4" t="s">
        <v>965</v>
      </c>
      <c r="B212" s="6">
        <v>36343</v>
      </c>
      <c r="E212" s="159"/>
      <c r="F212" s="159"/>
      <c r="G212" s="159"/>
      <c r="H212" s="159"/>
      <c r="I212" s="159"/>
      <c r="J212" s="159"/>
      <c r="K212" s="159"/>
      <c r="L212" s="159"/>
      <c r="M212" s="159"/>
      <c r="N212" s="159"/>
      <c r="O212" s="159"/>
      <c r="P212" s="159"/>
      <c r="Q212" s="159"/>
      <c r="R212" s="159"/>
      <c r="S212" s="159"/>
      <c r="T212" s="159"/>
    </row>
    <row r="213" spans="1:20">
      <c r="A213" s="4" t="s">
        <v>966</v>
      </c>
      <c r="B213" s="6">
        <v>25398</v>
      </c>
      <c r="E213" s="159"/>
      <c r="F213" s="159"/>
      <c r="G213" s="159"/>
      <c r="H213" s="159"/>
      <c r="I213" s="159"/>
      <c r="J213" s="159"/>
      <c r="K213" s="159"/>
      <c r="L213" s="159"/>
      <c r="M213" s="159"/>
      <c r="N213" s="159"/>
      <c r="O213" s="159"/>
      <c r="P213" s="159"/>
      <c r="Q213" s="159"/>
      <c r="R213" s="159"/>
      <c r="S213" s="159"/>
      <c r="T213" s="159"/>
    </row>
    <row r="214" spans="1:20">
      <c r="A214" s="4" t="s">
        <v>945</v>
      </c>
      <c r="B214" s="6">
        <v>11280</v>
      </c>
      <c r="E214" s="159"/>
      <c r="F214" s="159"/>
      <c r="G214" s="159"/>
      <c r="H214" s="159"/>
      <c r="I214" s="159"/>
      <c r="J214" s="159"/>
      <c r="K214" s="159"/>
      <c r="L214" s="159"/>
      <c r="M214" s="159"/>
      <c r="N214" s="159"/>
      <c r="O214" s="159"/>
      <c r="P214" s="159"/>
      <c r="Q214" s="159"/>
      <c r="R214" s="159"/>
      <c r="S214" s="159"/>
      <c r="T214" s="159"/>
    </row>
    <row r="215" spans="1:20" ht="30">
      <c r="A215" s="4" t="s">
        <v>1009</v>
      </c>
      <c r="E215" s="159"/>
      <c r="F215" s="159"/>
      <c r="G215" s="159"/>
      <c r="H215" s="159"/>
      <c r="I215" s="159"/>
      <c r="J215" s="159"/>
      <c r="K215" s="159"/>
      <c r="L215" s="159"/>
      <c r="M215" s="159"/>
      <c r="N215" s="159"/>
      <c r="O215" s="159"/>
      <c r="P215" s="159"/>
      <c r="Q215" s="159"/>
      <c r="R215" s="159"/>
      <c r="S215" s="159"/>
      <c r="T215" s="159"/>
    </row>
    <row r="216" spans="1:20">
      <c r="A216" s="3" t="s">
        <v>963</v>
      </c>
      <c r="E216" s="159"/>
      <c r="F216" s="159"/>
      <c r="G216" s="159"/>
      <c r="H216" s="159"/>
      <c r="I216" s="159"/>
      <c r="J216" s="159"/>
      <c r="K216" s="159"/>
      <c r="L216" s="159"/>
      <c r="M216" s="159"/>
      <c r="N216" s="159"/>
      <c r="O216" s="159"/>
      <c r="P216" s="159"/>
      <c r="Q216" s="159"/>
      <c r="R216" s="159"/>
      <c r="S216" s="159"/>
      <c r="T216" s="159"/>
    </row>
    <row r="217" spans="1:20">
      <c r="A217" s="4" t="s">
        <v>965</v>
      </c>
      <c r="B217" s="6">
        <v>3616</v>
      </c>
      <c r="C217" s="6">
        <v>3627</v>
      </c>
      <c r="D217" s="4" t="s">
        <v>105</v>
      </c>
      <c r="E217" s="167">
        <v>3638</v>
      </c>
      <c r="F217" s="159"/>
      <c r="G217" s="167">
        <v>3654</v>
      </c>
      <c r="H217" s="159"/>
      <c r="I217" s="167">
        <v>3672</v>
      </c>
      <c r="J217" s="159"/>
      <c r="K217" s="167">
        <v>3707</v>
      </c>
      <c r="L217" s="159"/>
      <c r="M217" s="167">
        <v>3711</v>
      </c>
      <c r="N217" s="159"/>
      <c r="O217" s="167">
        <v>3804</v>
      </c>
      <c r="P217" s="159"/>
      <c r="Q217" s="167">
        <v>4095</v>
      </c>
      <c r="R217" s="159"/>
      <c r="S217" s="167">
        <v>4111</v>
      </c>
      <c r="T217" s="159"/>
    </row>
    <row r="218" spans="1:20">
      <c r="A218" s="4" t="s">
        <v>966</v>
      </c>
      <c r="B218" s="6">
        <v>3507</v>
      </c>
      <c r="C218" s="6">
        <v>3493</v>
      </c>
      <c r="D218" s="4" t="s">
        <v>105</v>
      </c>
      <c r="E218" s="167">
        <v>3474</v>
      </c>
      <c r="F218" s="159"/>
      <c r="G218" s="167">
        <v>3429</v>
      </c>
      <c r="H218" s="159"/>
      <c r="I218" s="167">
        <v>3387</v>
      </c>
      <c r="J218" s="159"/>
      <c r="K218" s="167">
        <v>3304</v>
      </c>
      <c r="L218" s="159"/>
      <c r="M218" s="167">
        <v>3188</v>
      </c>
      <c r="N218" s="159"/>
      <c r="O218" s="167">
        <v>2917</v>
      </c>
      <c r="P218" s="159"/>
      <c r="Q218" s="167">
        <v>2259</v>
      </c>
      <c r="R218" s="159"/>
      <c r="S218" s="167">
        <v>609</v>
      </c>
      <c r="T218" s="159"/>
    </row>
    <row r="219" spans="1:20">
      <c r="A219" s="4" t="s">
        <v>968</v>
      </c>
      <c r="B219" s="6">
        <v>30</v>
      </c>
      <c r="E219" s="159"/>
      <c r="F219" s="159"/>
      <c r="G219" s="159"/>
      <c r="H219" s="159"/>
      <c r="I219" s="159"/>
      <c r="J219" s="159"/>
      <c r="K219" s="159"/>
      <c r="L219" s="159"/>
      <c r="M219" s="159"/>
      <c r="N219" s="159"/>
      <c r="O219" s="159"/>
      <c r="P219" s="159"/>
      <c r="Q219" s="159"/>
      <c r="R219" s="159"/>
      <c r="S219" s="159"/>
      <c r="T219" s="159"/>
    </row>
    <row r="220" spans="1:20" ht="30">
      <c r="A220" s="4" t="s">
        <v>1010</v>
      </c>
      <c r="E220" s="159"/>
      <c r="F220" s="159"/>
      <c r="G220" s="159"/>
      <c r="H220" s="159"/>
      <c r="I220" s="159"/>
      <c r="J220" s="159"/>
      <c r="K220" s="159"/>
      <c r="L220" s="159"/>
      <c r="M220" s="159"/>
      <c r="N220" s="159"/>
      <c r="O220" s="159"/>
      <c r="P220" s="159"/>
      <c r="Q220" s="159"/>
      <c r="R220" s="159"/>
      <c r="S220" s="159"/>
      <c r="T220" s="159"/>
    </row>
    <row r="221" spans="1:20">
      <c r="A221" s="3" t="s">
        <v>963</v>
      </c>
      <c r="E221" s="159"/>
      <c r="F221" s="159"/>
      <c r="G221" s="159"/>
      <c r="H221" s="159"/>
      <c r="I221" s="159"/>
      <c r="J221" s="159"/>
      <c r="K221" s="159"/>
      <c r="L221" s="159"/>
      <c r="M221" s="159"/>
      <c r="N221" s="159"/>
      <c r="O221" s="159"/>
      <c r="P221" s="159"/>
      <c r="Q221" s="159"/>
      <c r="R221" s="159"/>
      <c r="S221" s="159"/>
      <c r="T221" s="159"/>
    </row>
    <row r="222" spans="1:20">
      <c r="A222" s="4" t="s">
        <v>965</v>
      </c>
      <c r="B222" s="6">
        <v>2305</v>
      </c>
      <c r="C222" s="6">
        <v>2315</v>
      </c>
      <c r="D222" s="4" t="s">
        <v>105</v>
      </c>
      <c r="E222" s="167">
        <v>2329</v>
      </c>
      <c r="F222" s="159"/>
      <c r="G222" s="167">
        <v>2348</v>
      </c>
      <c r="H222" s="159"/>
      <c r="I222" s="167">
        <v>2351</v>
      </c>
      <c r="J222" s="159"/>
      <c r="K222" s="167">
        <v>2403</v>
      </c>
      <c r="L222" s="159"/>
      <c r="M222" s="167">
        <v>2644</v>
      </c>
      <c r="N222" s="159"/>
      <c r="O222" s="167">
        <v>2846</v>
      </c>
      <c r="P222" s="159"/>
      <c r="Q222" s="167">
        <v>3153</v>
      </c>
      <c r="R222" s="159"/>
      <c r="S222" s="159"/>
      <c r="T222" s="159"/>
    </row>
    <row r="223" spans="1:20">
      <c r="A223" s="4" t="s">
        <v>966</v>
      </c>
      <c r="B223" s="6">
        <v>2199</v>
      </c>
      <c r="C223" s="6">
        <v>2181</v>
      </c>
      <c r="D223" s="4" t="s">
        <v>105</v>
      </c>
      <c r="E223" s="167">
        <v>2135</v>
      </c>
      <c r="F223" s="159"/>
      <c r="G223" s="167">
        <v>2117</v>
      </c>
      <c r="H223" s="159"/>
      <c r="I223" s="167">
        <v>2040</v>
      </c>
      <c r="J223" s="159"/>
      <c r="K223" s="167">
        <v>1950</v>
      </c>
      <c r="L223" s="159"/>
      <c r="M223" s="167">
        <v>1813</v>
      </c>
      <c r="N223" s="159"/>
      <c r="O223" s="167">
        <v>1232</v>
      </c>
      <c r="P223" s="159"/>
      <c r="Q223" s="167">
        <v>262</v>
      </c>
      <c r="R223" s="159"/>
      <c r="S223" s="159"/>
      <c r="T223" s="159"/>
    </row>
    <row r="224" spans="1:20">
      <c r="A224" s="4" t="s">
        <v>968</v>
      </c>
      <c r="B224" s="6">
        <v>35</v>
      </c>
      <c r="E224" s="159"/>
      <c r="F224" s="159"/>
      <c r="G224" s="159"/>
      <c r="H224" s="159"/>
      <c r="I224" s="159"/>
      <c r="J224" s="159"/>
      <c r="K224" s="159"/>
      <c r="L224" s="159"/>
      <c r="M224" s="159"/>
      <c r="N224" s="159"/>
      <c r="O224" s="159"/>
      <c r="P224" s="159"/>
      <c r="Q224" s="159"/>
      <c r="R224" s="159"/>
      <c r="S224" s="159"/>
      <c r="T224" s="159"/>
    </row>
    <row r="225" spans="1:20" ht="30">
      <c r="A225" s="4" t="s">
        <v>1011</v>
      </c>
      <c r="E225" s="159"/>
      <c r="F225" s="159"/>
      <c r="G225" s="159"/>
      <c r="H225" s="159"/>
      <c r="I225" s="159"/>
      <c r="J225" s="159"/>
      <c r="K225" s="159"/>
      <c r="L225" s="159"/>
      <c r="M225" s="159"/>
      <c r="N225" s="159"/>
      <c r="O225" s="159"/>
      <c r="P225" s="159"/>
      <c r="Q225" s="159"/>
      <c r="R225" s="159"/>
      <c r="S225" s="159"/>
      <c r="T225" s="159"/>
    </row>
    <row r="226" spans="1:20">
      <c r="A226" s="3" t="s">
        <v>963</v>
      </c>
      <c r="E226" s="159"/>
      <c r="F226" s="159"/>
      <c r="G226" s="159"/>
      <c r="H226" s="159"/>
      <c r="I226" s="159"/>
      <c r="J226" s="159"/>
      <c r="K226" s="159"/>
      <c r="L226" s="159"/>
      <c r="M226" s="159"/>
      <c r="N226" s="159"/>
      <c r="O226" s="159"/>
      <c r="P226" s="159"/>
      <c r="Q226" s="159"/>
      <c r="R226" s="159"/>
      <c r="S226" s="159"/>
      <c r="T226" s="159"/>
    </row>
    <row r="227" spans="1:20">
      <c r="A227" s="4" t="s">
        <v>965</v>
      </c>
      <c r="B227" s="6">
        <v>2504</v>
      </c>
      <c r="C227" s="6">
        <v>2518</v>
      </c>
      <c r="D227" s="4" t="s">
        <v>105</v>
      </c>
      <c r="E227" s="167">
        <v>2570</v>
      </c>
      <c r="F227" s="159"/>
      <c r="G227" s="167">
        <v>2631</v>
      </c>
      <c r="H227" s="159"/>
      <c r="I227" s="167">
        <v>2653</v>
      </c>
      <c r="J227" s="159"/>
      <c r="K227" s="167">
        <v>2745</v>
      </c>
      <c r="L227" s="159"/>
      <c r="M227" s="167">
        <v>3093</v>
      </c>
      <c r="N227" s="159"/>
      <c r="O227" s="167">
        <v>3255</v>
      </c>
      <c r="P227" s="159"/>
      <c r="Q227" s="159"/>
      <c r="R227" s="159"/>
      <c r="S227" s="159"/>
      <c r="T227" s="159"/>
    </row>
    <row r="228" spans="1:20">
      <c r="A228" s="4" t="s">
        <v>966</v>
      </c>
      <c r="B228" s="6">
        <v>2376</v>
      </c>
      <c r="C228" s="6">
        <v>2347</v>
      </c>
      <c r="D228" s="4" t="s">
        <v>105</v>
      </c>
      <c r="E228" s="167">
        <v>2307</v>
      </c>
      <c r="F228" s="159"/>
      <c r="G228" s="167">
        <v>2226</v>
      </c>
      <c r="H228" s="159"/>
      <c r="I228" s="167">
        <v>2105</v>
      </c>
      <c r="J228" s="159"/>
      <c r="K228" s="167">
        <v>1906</v>
      </c>
      <c r="L228" s="159"/>
      <c r="M228" s="167">
        <v>1459</v>
      </c>
      <c r="N228" s="159"/>
      <c r="O228" s="167">
        <v>526</v>
      </c>
      <c r="P228" s="159"/>
      <c r="Q228" s="159"/>
      <c r="R228" s="159"/>
      <c r="S228" s="159"/>
      <c r="T228" s="159"/>
    </row>
    <row r="229" spans="1:20">
      <c r="A229" s="4" t="s">
        <v>968</v>
      </c>
      <c r="B229" s="6">
        <v>45</v>
      </c>
      <c r="E229" s="159"/>
      <c r="F229" s="159"/>
      <c r="G229" s="159"/>
      <c r="H229" s="159"/>
      <c r="I229" s="159"/>
      <c r="J229" s="159"/>
      <c r="K229" s="159"/>
      <c r="L229" s="159"/>
      <c r="M229" s="159"/>
      <c r="N229" s="159"/>
      <c r="O229" s="159"/>
      <c r="P229" s="159"/>
      <c r="Q229" s="159"/>
      <c r="R229" s="159"/>
      <c r="S229" s="159"/>
      <c r="T229" s="159"/>
    </row>
    <row r="230" spans="1:20" ht="30">
      <c r="A230" s="4" t="s">
        <v>1012</v>
      </c>
      <c r="E230" s="159"/>
      <c r="F230" s="159"/>
      <c r="G230" s="159"/>
      <c r="H230" s="159"/>
      <c r="I230" s="159"/>
      <c r="J230" s="159"/>
      <c r="K230" s="159"/>
      <c r="L230" s="159"/>
      <c r="M230" s="159"/>
      <c r="N230" s="159"/>
      <c r="O230" s="159"/>
      <c r="P230" s="159"/>
      <c r="Q230" s="159"/>
      <c r="R230" s="159"/>
      <c r="S230" s="159"/>
      <c r="T230" s="159"/>
    </row>
    <row r="231" spans="1:20">
      <c r="A231" s="3" t="s">
        <v>963</v>
      </c>
      <c r="E231" s="159"/>
      <c r="F231" s="159"/>
      <c r="G231" s="159"/>
      <c r="H231" s="159"/>
      <c r="I231" s="159"/>
      <c r="J231" s="159"/>
      <c r="K231" s="159"/>
      <c r="L231" s="159"/>
      <c r="M231" s="159"/>
      <c r="N231" s="159"/>
      <c r="O231" s="159"/>
      <c r="P231" s="159"/>
      <c r="Q231" s="159"/>
      <c r="R231" s="159"/>
      <c r="S231" s="159"/>
      <c r="T231" s="159"/>
    </row>
    <row r="232" spans="1:20">
      <c r="A232" s="4" t="s">
        <v>965</v>
      </c>
      <c r="B232" s="6">
        <v>2021</v>
      </c>
      <c r="C232" s="6">
        <v>2050</v>
      </c>
      <c r="D232" s="4" t="s">
        <v>105</v>
      </c>
      <c r="E232" s="167">
        <v>2123</v>
      </c>
      <c r="F232" s="159"/>
      <c r="G232" s="167">
        <v>2178</v>
      </c>
      <c r="H232" s="159"/>
      <c r="I232" s="167">
        <v>2322</v>
      </c>
      <c r="J232" s="159"/>
      <c r="K232" s="167">
        <v>2436</v>
      </c>
      <c r="L232" s="159"/>
      <c r="M232" s="167">
        <v>2648</v>
      </c>
      <c r="N232" s="159"/>
      <c r="O232" s="159"/>
      <c r="P232" s="159"/>
      <c r="Q232" s="159"/>
      <c r="R232" s="159"/>
      <c r="S232" s="159"/>
      <c r="T232" s="159"/>
    </row>
    <row r="233" spans="1:20">
      <c r="A233" s="4" t="s">
        <v>966</v>
      </c>
      <c r="B233" s="6">
        <v>1858</v>
      </c>
      <c r="C233" s="6">
        <v>1829</v>
      </c>
      <c r="D233" s="4" t="s">
        <v>105</v>
      </c>
      <c r="E233" s="167">
        <v>1779</v>
      </c>
      <c r="F233" s="159"/>
      <c r="G233" s="167">
        <v>1713</v>
      </c>
      <c r="H233" s="159"/>
      <c r="I233" s="167">
        <v>1574</v>
      </c>
      <c r="J233" s="159"/>
      <c r="K233" s="167">
        <v>1249</v>
      </c>
      <c r="L233" s="159"/>
      <c r="M233" s="167">
        <v>467</v>
      </c>
      <c r="N233" s="159"/>
      <c r="O233" s="159"/>
      <c r="P233" s="159"/>
      <c r="Q233" s="159"/>
      <c r="R233" s="159"/>
      <c r="S233" s="159"/>
      <c r="T233" s="159"/>
    </row>
    <row r="234" spans="1:20">
      <c r="A234" s="4" t="s">
        <v>968</v>
      </c>
      <c r="B234" s="6">
        <v>48</v>
      </c>
      <c r="E234" s="159"/>
      <c r="F234" s="159"/>
      <c r="G234" s="159"/>
      <c r="H234" s="159"/>
      <c r="I234" s="159"/>
      <c r="J234" s="159"/>
      <c r="K234" s="159"/>
      <c r="L234" s="159"/>
      <c r="M234" s="159"/>
      <c r="N234" s="159"/>
      <c r="O234" s="159"/>
      <c r="P234" s="159"/>
      <c r="Q234" s="159"/>
      <c r="R234" s="159"/>
      <c r="S234" s="159"/>
      <c r="T234" s="159"/>
    </row>
    <row r="235" spans="1:20" ht="30">
      <c r="A235" s="4" t="s">
        <v>1013</v>
      </c>
      <c r="E235" s="159"/>
      <c r="F235" s="159"/>
      <c r="G235" s="159"/>
      <c r="H235" s="159"/>
      <c r="I235" s="159"/>
      <c r="J235" s="159"/>
      <c r="K235" s="159"/>
      <c r="L235" s="159"/>
      <c r="M235" s="159"/>
      <c r="N235" s="159"/>
      <c r="O235" s="159"/>
      <c r="P235" s="159"/>
      <c r="Q235" s="159"/>
      <c r="R235" s="159"/>
      <c r="S235" s="159"/>
      <c r="T235" s="159"/>
    </row>
    <row r="236" spans="1:20">
      <c r="A236" s="3" t="s">
        <v>963</v>
      </c>
      <c r="E236" s="159"/>
      <c r="F236" s="159"/>
      <c r="G236" s="159"/>
      <c r="H236" s="159"/>
      <c r="I236" s="159"/>
      <c r="J236" s="159"/>
      <c r="K236" s="159"/>
      <c r="L236" s="159"/>
      <c r="M236" s="159"/>
      <c r="N236" s="159"/>
      <c r="O236" s="159"/>
      <c r="P236" s="159"/>
      <c r="Q236" s="159"/>
      <c r="R236" s="159"/>
      <c r="S236" s="159"/>
      <c r="T236" s="159"/>
    </row>
    <row r="237" spans="1:20">
      <c r="A237" s="4" t="s">
        <v>965</v>
      </c>
      <c r="B237" s="6">
        <v>3000</v>
      </c>
      <c r="C237" s="6">
        <v>2976</v>
      </c>
      <c r="D237" s="4" t="s">
        <v>105</v>
      </c>
      <c r="E237" s="167">
        <v>2979</v>
      </c>
      <c r="F237" s="159"/>
      <c r="G237" s="167">
        <v>2577</v>
      </c>
      <c r="H237" s="159"/>
      <c r="I237" s="167">
        <v>3135</v>
      </c>
      <c r="J237" s="159"/>
      <c r="K237" s="167">
        <v>3287</v>
      </c>
      <c r="L237" s="159"/>
      <c r="M237" s="159"/>
      <c r="N237" s="159"/>
      <c r="O237" s="159"/>
      <c r="P237" s="159"/>
      <c r="Q237" s="159"/>
      <c r="R237" s="159"/>
      <c r="S237" s="159"/>
      <c r="T237" s="159"/>
    </row>
    <row r="238" spans="1:20">
      <c r="A238" s="4" t="s">
        <v>966</v>
      </c>
      <c r="B238" s="6">
        <v>2453</v>
      </c>
      <c r="C238" s="6">
        <v>2271</v>
      </c>
      <c r="D238" s="4" t="s">
        <v>105</v>
      </c>
      <c r="E238" s="167">
        <v>2166</v>
      </c>
      <c r="F238" s="159"/>
      <c r="G238" s="167">
        <v>1969</v>
      </c>
      <c r="H238" s="159"/>
      <c r="I238" s="167">
        <v>1614</v>
      </c>
      <c r="J238" s="159"/>
      <c r="K238" s="167">
        <v>581</v>
      </c>
      <c r="L238" s="159"/>
      <c r="M238" s="159"/>
      <c r="N238" s="159"/>
      <c r="O238" s="159"/>
      <c r="P238" s="159"/>
      <c r="Q238" s="159"/>
      <c r="R238" s="159"/>
      <c r="S238" s="159"/>
      <c r="T238" s="159"/>
    </row>
    <row r="239" spans="1:20">
      <c r="A239" s="4" t="s">
        <v>968</v>
      </c>
      <c r="B239" s="6">
        <v>143</v>
      </c>
      <c r="E239" s="159"/>
      <c r="F239" s="159"/>
      <c r="G239" s="159"/>
      <c r="H239" s="159"/>
      <c r="I239" s="159"/>
      <c r="J239" s="159"/>
      <c r="K239" s="159"/>
      <c r="L239" s="159"/>
      <c r="M239" s="159"/>
      <c r="N239" s="159"/>
      <c r="O239" s="159"/>
      <c r="P239" s="159"/>
      <c r="Q239" s="159"/>
      <c r="R239" s="159"/>
      <c r="S239" s="159"/>
      <c r="T239" s="159"/>
    </row>
    <row r="240" spans="1:20" ht="30">
      <c r="A240" s="4" t="s">
        <v>1014</v>
      </c>
      <c r="E240" s="159"/>
      <c r="F240" s="159"/>
      <c r="G240" s="159"/>
      <c r="H240" s="159"/>
      <c r="I240" s="159"/>
      <c r="J240" s="159"/>
      <c r="K240" s="159"/>
      <c r="L240" s="159"/>
      <c r="M240" s="159"/>
      <c r="N240" s="159"/>
      <c r="O240" s="159"/>
      <c r="P240" s="159"/>
      <c r="Q240" s="159"/>
      <c r="R240" s="159"/>
      <c r="S240" s="159"/>
      <c r="T240" s="159"/>
    </row>
    <row r="241" spans="1:20">
      <c r="A241" s="3" t="s">
        <v>963</v>
      </c>
      <c r="E241" s="159"/>
      <c r="F241" s="159"/>
      <c r="G241" s="159"/>
      <c r="H241" s="159"/>
      <c r="I241" s="159"/>
      <c r="J241" s="159"/>
      <c r="K241" s="159"/>
      <c r="L241" s="159"/>
      <c r="M241" s="159"/>
      <c r="N241" s="159"/>
      <c r="O241" s="159"/>
      <c r="P241" s="159"/>
      <c r="Q241" s="159"/>
      <c r="R241" s="159"/>
      <c r="S241" s="159"/>
      <c r="T241" s="159"/>
    </row>
    <row r="242" spans="1:20">
      <c r="A242" s="4" t="s">
        <v>965</v>
      </c>
      <c r="B242" s="6">
        <v>3616</v>
      </c>
      <c r="C242" s="6">
        <v>3614</v>
      </c>
      <c r="D242" s="4" t="s">
        <v>105</v>
      </c>
      <c r="E242" s="167">
        <v>3646</v>
      </c>
      <c r="F242" s="159"/>
      <c r="G242" s="167">
        <v>3923</v>
      </c>
      <c r="H242" s="159"/>
      <c r="I242" s="167">
        <v>3293</v>
      </c>
      <c r="J242" s="159"/>
      <c r="K242" s="159"/>
      <c r="L242" s="159"/>
      <c r="M242" s="159"/>
      <c r="N242" s="159"/>
      <c r="O242" s="159"/>
      <c r="P242" s="159"/>
      <c r="Q242" s="159"/>
      <c r="R242" s="159"/>
      <c r="S242" s="159"/>
      <c r="T242" s="159"/>
    </row>
    <row r="243" spans="1:20">
      <c r="A243" s="4" t="s">
        <v>966</v>
      </c>
      <c r="B243" s="6">
        <v>2923</v>
      </c>
      <c r="C243" s="6">
        <v>2670</v>
      </c>
      <c r="D243" s="4" t="s">
        <v>105</v>
      </c>
      <c r="E243" s="167">
        <v>2208</v>
      </c>
      <c r="F243" s="159"/>
      <c r="G243" s="167">
        <v>1811</v>
      </c>
      <c r="H243" s="159"/>
      <c r="I243" s="167">
        <v>709</v>
      </c>
      <c r="J243" s="159"/>
      <c r="K243" s="159"/>
      <c r="L243" s="159"/>
      <c r="M243" s="159"/>
      <c r="N243" s="159"/>
      <c r="O243" s="159"/>
      <c r="P243" s="159"/>
      <c r="Q243" s="159"/>
      <c r="R243" s="159"/>
      <c r="S243" s="159"/>
      <c r="T243" s="159"/>
    </row>
    <row r="244" spans="1:20">
      <c r="A244" s="4" t="s">
        <v>968</v>
      </c>
      <c r="B244" s="6">
        <v>218</v>
      </c>
      <c r="E244" s="159"/>
      <c r="F244" s="159"/>
      <c r="G244" s="159"/>
      <c r="H244" s="159"/>
      <c r="I244" s="159"/>
      <c r="J244" s="159"/>
      <c r="K244" s="159"/>
      <c r="L244" s="159"/>
      <c r="M244" s="159"/>
      <c r="N244" s="159"/>
      <c r="O244" s="159"/>
      <c r="P244" s="159"/>
      <c r="Q244" s="159"/>
      <c r="R244" s="159"/>
      <c r="S244" s="159"/>
      <c r="T244" s="159"/>
    </row>
    <row r="245" spans="1:20" ht="30">
      <c r="A245" s="4" t="s">
        <v>1015</v>
      </c>
      <c r="E245" s="159"/>
      <c r="F245" s="159"/>
      <c r="G245" s="159"/>
      <c r="H245" s="159"/>
      <c r="I245" s="159"/>
      <c r="J245" s="159"/>
      <c r="K245" s="159"/>
      <c r="L245" s="159"/>
      <c r="M245" s="159"/>
      <c r="N245" s="159"/>
      <c r="O245" s="159"/>
      <c r="P245" s="159"/>
      <c r="Q245" s="159"/>
      <c r="R245" s="159"/>
      <c r="S245" s="159"/>
      <c r="T245" s="159"/>
    </row>
    <row r="246" spans="1:20">
      <c r="A246" s="3" t="s">
        <v>963</v>
      </c>
      <c r="E246" s="159"/>
      <c r="F246" s="159"/>
      <c r="G246" s="159"/>
      <c r="H246" s="159"/>
      <c r="I246" s="159"/>
      <c r="J246" s="159"/>
      <c r="K246" s="159"/>
      <c r="L246" s="159"/>
      <c r="M246" s="159"/>
      <c r="N246" s="159"/>
      <c r="O246" s="159"/>
      <c r="P246" s="159"/>
      <c r="Q246" s="159"/>
      <c r="R246" s="159"/>
      <c r="S246" s="159"/>
      <c r="T246" s="159"/>
    </row>
    <row r="247" spans="1:20">
      <c r="A247" s="4" t="s">
        <v>965</v>
      </c>
      <c r="B247" s="6">
        <v>4727</v>
      </c>
      <c r="C247" s="6">
        <v>4837</v>
      </c>
      <c r="D247" s="4" t="s">
        <v>105</v>
      </c>
      <c r="E247" s="167">
        <v>4986</v>
      </c>
      <c r="F247" s="159"/>
      <c r="G247" s="167">
        <v>5291</v>
      </c>
      <c r="H247" s="159"/>
      <c r="I247" s="159"/>
      <c r="J247" s="159"/>
      <c r="K247" s="159"/>
      <c r="L247" s="159"/>
      <c r="M247" s="159"/>
      <c r="N247" s="159"/>
      <c r="O247" s="159"/>
      <c r="P247" s="159"/>
      <c r="Q247" s="159"/>
      <c r="R247" s="159"/>
      <c r="S247" s="159"/>
      <c r="T247" s="159"/>
    </row>
    <row r="248" spans="1:20">
      <c r="A248" s="4" t="s">
        <v>966</v>
      </c>
      <c r="B248" s="6">
        <v>3972</v>
      </c>
      <c r="C248" s="6">
        <v>3660</v>
      </c>
      <c r="D248" s="4" t="s">
        <v>105</v>
      </c>
      <c r="E248" s="167">
        <v>2734</v>
      </c>
      <c r="F248" s="159"/>
      <c r="G248" s="167">
        <v>1028</v>
      </c>
      <c r="H248" s="159"/>
      <c r="I248" s="159"/>
      <c r="J248" s="159"/>
      <c r="K248" s="159"/>
      <c r="L248" s="159"/>
      <c r="M248" s="159"/>
      <c r="N248" s="159"/>
      <c r="O248" s="159"/>
      <c r="P248" s="159"/>
      <c r="Q248" s="159"/>
      <c r="R248" s="159"/>
      <c r="S248" s="159"/>
      <c r="T248" s="159"/>
    </row>
    <row r="249" spans="1:20">
      <c r="A249" s="4" t="s">
        <v>968</v>
      </c>
      <c r="B249" s="6">
        <v>187</v>
      </c>
      <c r="E249" s="159"/>
      <c r="F249" s="159"/>
      <c r="G249" s="159"/>
      <c r="H249" s="159"/>
      <c r="I249" s="159"/>
      <c r="J249" s="159"/>
      <c r="K249" s="159"/>
      <c r="L249" s="159"/>
      <c r="M249" s="159"/>
      <c r="N249" s="159"/>
      <c r="O249" s="159"/>
      <c r="P249" s="159"/>
      <c r="Q249" s="159"/>
      <c r="R249" s="159"/>
      <c r="S249" s="159"/>
      <c r="T249" s="159"/>
    </row>
    <row r="250" spans="1:20" ht="30">
      <c r="A250" s="4" t="s">
        <v>1016</v>
      </c>
      <c r="E250" s="159"/>
      <c r="F250" s="159"/>
      <c r="G250" s="159"/>
      <c r="H250" s="159"/>
      <c r="I250" s="159"/>
      <c r="J250" s="159"/>
      <c r="K250" s="159"/>
      <c r="L250" s="159"/>
      <c r="M250" s="159"/>
      <c r="N250" s="159"/>
      <c r="O250" s="159"/>
      <c r="P250" s="159"/>
      <c r="Q250" s="159"/>
      <c r="R250" s="159"/>
      <c r="S250" s="159"/>
      <c r="T250" s="159"/>
    </row>
    <row r="251" spans="1:20">
      <c r="A251" s="3" t="s">
        <v>963</v>
      </c>
      <c r="E251" s="159"/>
      <c r="F251" s="159"/>
      <c r="G251" s="159"/>
      <c r="H251" s="159"/>
      <c r="I251" s="159"/>
      <c r="J251" s="159"/>
      <c r="K251" s="159"/>
      <c r="L251" s="159"/>
      <c r="M251" s="159"/>
      <c r="N251" s="159"/>
      <c r="O251" s="159"/>
      <c r="P251" s="159"/>
      <c r="Q251" s="159"/>
      <c r="R251" s="159"/>
      <c r="S251" s="159"/>
      <c r="T251" s="159"/>
    </row>
    <row r="252" spans="1:20">
      <c r="A252" s="4" t="s">
        <v>965</v>
      </c>
      <c r="B252" s="6">
        <v>4299</v>
      </c>
      <c r="C252" s="6">
        <v>4146</v>
      </c>
      <c r="D252" s="4" t="s">
        <v>105</v>
      </c>
      <c r="E252" s="159"/>
      <c r="F252" s="159"/>
      <c r="G252" s="159"/>
      <c r="H252" s="159"/>
      <c r="I252" s="159"/>
      <c r="J252" s="159"/>
      <c r="K252" s="159"/>
      <c r="L252" s="159"/>
      <c r="M252" s="159"/>
      <c r="N252" s="159"/>
      <c r="O252" s="159"/>
      <c r="P252" s="159"/>
      <c r="Q252" s="159"/>
      <c r="R252" s="159"/>
      <c r="S252" s="159"/>
      <c r="T252" s="159"/>
    </row>
    <row r="253" spans="1:20">
      <c r="A253" s="4" t="s">
        <v>966</v>
      </c>
      <c r="B253" s="6">
        <v>2282</v>
      </c>
      <c r="C253" s="6">
        <v>751</v>
      </c>
      <c r="D253" s="4" t="s">
        <v>105</v>
      </c>
      <c r="E253" s="159"/>
      <c r="F253" s="159"/>
      <c r="G253" s="159"/>
      <c r="H253" s="159"/>
      <c r="I253" s="159"/>
      <c r="J253" s="159"/>
      <c r="K253" s="159"/>
      <c r="L253" s="159"/>
      <c r="M253" s="159"/>
      <c r="N253" s="159"/>
      <c r="O253" s="159"/>
      <c r="P253" s="159"/>
      <c r="Q253" s="159"/>
      <c r="R253" s="159"/>
      <c r="S253" s="159"/>
      <c r="T253" s="159"/>
    </row>
    <row r="254" spans="1:20">
      <c r="A254" s="4" t="s">
        <v>968</v>
      </c>
      <c r="B254" s="6">
        <v>952</v>
      </c>
      <c r="E254" s="159"/>
      <c r="F254" s="159"/>
      <c r="G254" s="159"/>
      <c r="H254" s="159"/>
      <c r="I254" s="159"/>
      <c r="J254" s="159"/>
      <c r="K254" s="159"/>
      <c r="L254" s="159"/>
      <c r="M254" s="159"/>
      <c r="N254" s="159"/>
      <c r="O254" s="159"/>
      <c r="P254" s="159"/>
      <c r="Q254" s="159"/>
      <c r="R254" s="159"/>
      <c r="S254" s="159"/>
      <c r="T254" s="159"/>
    </row>
    <row r="255" spans="1:20" ht="30">
      <c r="A255" s="4" t="s">
        <v>1017</v>
      </c>
      <c r="E255" s="159"/>
      <c r="F255" s="159"/>
      <c r="G255" s="159"/>
      <c r="H255" s="159"/>
      <c r="I255" s="159"/>
      <c r="J255" s="159"/>
      <c r="K255" s="159"/>
      <c r="L255" s="159"/>
      <c r="M255" s="159"/>
      <c r="N255" s="159"/>
      <c r="O255" s="159"/>
      <c r="P255" s="159"/>
      <c r="Q255" s="159"/>
      <c r="R255" s="159"/>
      <c r="S255" s="159"/>
      <c r="T255" s="159"/>
    </row>
    <row r="256" spans="1:20">
      <c r="A256" s="3" t="s">
        <v>963</v>
      </c>
      <c r="E256" s="159"/>
      <c r="F256" s="159"/>
      <c r="G256" s="159"/>
      <c r="H256" s="159"/>
      <c r="I256" s="159"/>
      <c r="J256" s="159"/>
      <c r="K256" s="159"/>
      <c r="L256" s="159"/>
      <c r="M256" s="159"/>
      <c r="N256" s="159"/>
      <c r="O256" s="159"/>
      <c r="P256" s="159"/>
      <c r="Q256" s="159"/>
      <c r="R256" s="159"/>
      <c r="S256" s="159"/>
      <c r="T256" s="159"/>
    </row>
    <row r="257" spans="1:20">
      <c r="A257" s="4" t="s">
        <v>965</v>
      </c>
      <c r="B257" s="6">
        <v>5858</v>
      </c>
      <c r="E257" s="159"/>
      <c r="F257" s="159"/>
      <c r="G257" s="159"/>
      <c r="H257" s="159"/>
      <c r="I257" s="159"/>
      <c r="J257" s="159"/>
      <c r="K257" s="159"/>
      <c r="L257" s="159"/>
      <c r="M257" s="159"/>
      <c r="N257" s="159"/>
      <c r="O257" s="159"/>
      <c r="P257" s="159"/>
      <c r="Q257" s="159"/>
      <c r="R257" s="159"/>
      <c r="S257" s="159"/>
      <c r="T257" s="159"/>
    </row>
    <row r="258" spans="1:20">
      <c r="A258" s="4" t="s">
        <v>966</v>
      </c>
      <c r="B258" s="6">
        <v>960</v>
      </c>
      <c r="E258" s="159"/>
      <c r="F258" s="159"/>
      <c r="G258" s="159"/>
      <c r="H258" s="159"/>
      <c r="I258" s="159"/>
      <c r="J258" s="159"/>
      <c r="K258" s="159"/>
      <c r="L258" s="159"/>
      <c r="M258" s="159"/>
      <c r="N258" s="159"/>
      <c r="O258" s="159"/>
      <c r="P258" s="159"/>
      <c r="Q258" s="159"/>
      <c r="R258" s="159"/>
      <c r="S258" s="159"/>
      <c r="T258" s="159"/>
    </row>
    <row r="259" spans="1:20">
      <c r="A259" s="4" t="s">
        <v>968</v>
      </c>
      <c r="B259" s="6">
        <v>3129</v>
      </c>
      <c r="E259" s="159"/>
      <c r="F259" s="159"/>
      <c r="G259" s="159"/>
      <c r="H259" s="159"/>
      <c r="I259" s="159"/>
      <c r="J259" s="159"/>
      <c r="K259" s="159"/>
      <c r="L259" s="159"/>
      <c r="M259" s="159"/>
      <c r="N259" s="159"/>
      <c r="O259" s="159"/>
      <c r="P259" s="159"/>
      <c r="Q259" s="159"/>
      <c r="R259" s="159"/>
      <c r="S259" s="159"/>
      <c r="T259" s="159"/>
    </row>
    <row r="260" spans="1:20" ht="30">
      <c r="A260" s="4" t="s">
        <v>1018</v>
      </c>
      <c r="E260" s="159"/>
      <c r="F260" s="159"/>
      <c r="G260" s="159"/>
      <c r="H260" s="159"/>
      <c r="I260" s="159"/>
      <c r="J260" s="159"/>
      <c r="K260" s="159"/>
      <c r="L260" s="159"/>
      <c r="M260" s="159"/>
      <c r="N260" s="159"/>
      <c r="O260" s="159"/>
      <c r="P260" s="159"/>
      <c r="Q260" s="159"/>
      <c r="R260" s="159"/>
      <c r="S260" s="159"/>
      <c r="T260" s="159"/>
    </row>
    <row r="261" spans="1:20">
      <c r="A261" s="3" t="s">
        <v>963</v>
      </c>
      <c r="E261" s="159"/>
      <c r="F261" s="159"/>
      <c r="G261" s="159"/>
      <c r="H261" s="159"/>
      <c r="I261" s="159"/>
      <c r="J261" s="159"/>
      <c r="K261" s="159"/>
      <c r="L261" s="159"/>
      <c r="M261" s="159"/>
      <c r="N261" s="159"/>
      <c r="O261" s="159"/>
      <c r="P261" s="159"/>
      <c r="Q261" s="159"/>
      <c r="R261" s="159"/>
      <c r="S261" s="159"/>
      <c r="T261" s="159"/>
    </row>
    <row r="262" spans="1:20">
      <c r="A262" s="4" t="s">
        <v>965</v>
      </c>
      <c r="B262" s="6">
        <v>4397</v>
      </c>
      <c r="C262" s="6">
        <v>4524</v>
      </c>
      <c r="D262" s="4" t="s">
        <v>105</v>
      </c>
      <c r="E262" s="167">
        <v>4426</v>
      </c>
      <c r="F262" s="159"/>
      <c r="G262" s="159"/>
      <c r="H262" s="159"/>
      <c r="I262" s="159"/>
      <c r="J262" s="159"/>
      <c r="K262" s="159"/>
      <c r="L262" s="159"/>
      <c r="M262" s="159"/>
      <c r="N262" s="159"/>
      <c r="O262" s="159"/>
      <c r="P262" s="159"/>
      <c r="Q262" s="159"/>
      <c r="R262" s="159"/>
      <c r="S262" s="159"/>
      <c r="T262" s="159"/>
    </row>
    <row r="263" spans="1:20">
      <c r="A263" s="4" t="s">
        <v>966</v>
      </c>
      <c r="B263" s="6">
        <v>2868</v>
      </c>
      <c r="C263" s="6">
        <v>2341</v>
      </c>
      <c r="D263" s="4" t="s">
        <v>105</v>
      </c>
      <c r="E263" s="167">
        <v>915</v>
      </c>
      <c r="F263" s="159"/>
      <c r="G263" s="159"/>
      <c r="H263" s="159"/>
      <c r="I263" s="159"/>
      <c r="J263" s="159"/>
      <c r="K263" s="159"/>
      <c r="L263" s="159"/>
      <c r="M263" s="159"/>
      <c r="N263" s="159"/>
      <c r="O263" s="159"/>
      <c r="P263" s="159"/>
      <c r="Q263" s="159"/>
      <c r="R263" s="159"/>
      <c r="S263" s="159"/>
      <c r="T263" s="159"/>
    </row>
    <row r="264" spans="1:20">
      <c r="A264" s="4" t="s">
        <v>968</v>
      </c>
      <c r="B264" s="6">
        <v>678</v>
      </c>
      <c r="E264" s="159"/>
      <c r="F264" s="159"/>
      <c r="G264" s="159"/>
      <c r="H264" s="159"/>
      <c r="I264" s="159"/>
      <c r="J264" s="159"/>
      <c r="K264" s="159"/>
      <c r="L264" s="159"/>
      <c r="M264" s="159"/>
      <c r="N264" s="159"/>
      <c r="O264" s="159"/>
      <c r="P264" s="159"/>
      <c r="Q264" s="159"/>
      <c r="R264" s="159"/>
      <c r="S264" s="159"/>
      <c r="T264" s="159"/>
    </row>
    <row r="265" spans="1:20" ht="30">
      <c r="A265" s="4" t="s">
        <v>1019</v>
      </c>
      <c r="E265" s="159"/>
      <c r="F265" s="159"/>
      <c r="G265" s="159"/>
      <c r="H265" s="159"/>
      <c r="I265" s="159"/>
      <c r="J265" s="159"/>
      <c r="K265" s="159"/>
      <c r="L265" s="159"/>
      <c r="M265" s="159"/>
      <c r="N265" s="159"/>
      <c r="O265" s="159"/>
      <c r="P265" s="159"/>
      <c r="Q265" s="159"/>
      <c r="R265" s="159"/>
      <c r="S265" s="159"/>
      <c r="T265" s="159"/>
    </row>
    <row r="266" spans="1:20">
      <c r="A266" s="3" t="s">
        <v>963</v>
      </c>
      <c r="E266" s="159"/>
      <c r="F266" s="159"/>
      <c r="G266" s="159"/>
      <c r="H266" s="159"/>
      <c r="I266" s="159"/>
      <c r="J266" s="159"/>
      <c r="K266" s="159"/>
      <c r="L266" s="159"/>
      <c r="M266" s="159"/>
      <c r="N266" s="159"/>
      <c r="O266" s="159"/>
      <c r="P266" s="159"/>
      <c r="Q266" s="159"/>
      <c r="R266" s="159"/>
      <c r="S266" s="159"/>
      <c r="T266" s="159"/>
    </row>
    <row r="267" spans="1:20">
      <c r="A267" s="4" t="s">
        <v>945</v>
      </c>
      <c r="B267" s="6">
        <v>10945</v>
      </c>
      <c r="E267" s="159"/>
      <c r="F267" s="159"/>
      <c r="G267" s="159"/>
      <c r="H267" s="159"/>
      <c r="I267" s="159"/>
      <c r="J267" s="159"/>
      <c r="K267" s="159"/>
      <c r="L267" s="159"/>
      <c r="M267" s="159"/>
      <c r="N267" s="159"/>
      <c r="O267" s="159"/>
      <c r="P267" s="159"/>
      <c r="Q267" s="159"/>
      <c r="R267" s="159"/>
      <c r="S267" s="159"/>
      <c r="T267" s="159"/>
    </row>
    <row r="268" spans="1:20" ht="30">
      <c r="A268" s="4" t="s">
        <v>1020</v>
      </c>
      <c r="E268" s="159"/>
      <c r="F268" s="159"/>
      <c r="G268" s="159"/>
      <c r="H268" s="159"/>
      <c r="I268" s="159"/>
      <c r="J268" s="159"/>
      <c r="K268" s="159"/>
      <c r="L268" s="159"/>
      <c r="M268" s="159"/>
      <c r="N268" s="159"/>
      <c r="O268" s="159"/>
      <c r="P268" s="159"/>
      <c r="Q268" s="159"/>
      <c r="R268" s="159"/>
      <c r="S268" s="159"/>
      <c r="T268" s="159"/>
    </row>
    <row r="269" spans="1:20">
      <c r="A269" s="3" t="s">
        <v>963</v>
      </c>
      <c r="E269" s="159"/>
      <c r="F269" s="159"/>
      <c r="G269" s="159"/>
      <c r="H269" s="159"/>
      <c r="I269" s="159"/>
      <c r="J269" s="159"/>
      <c r="K269" s="159"/>
      <c r="L269" s="159"/>
      <c r="M269" s="159"/>
      <c r="N269" s="159"/>
      <c r="O269" s="159"/>
      <c r="P269" s="159"/>
      <c r="Q269" s="159"/>
      <c r="R269" s="159"/>
      <c r="S269" s="159"/>
      <c r="T269" s="159"/>
    </row>
    <row r="270" spans="1:20">
      <c r="A270" s="4" t="s">
        <v>973</v>
      </c>
      <c r="B270" s="6">
        <v>335</v>
      </c>
      <c r="E270" s="159"/>
      <c r="F270" s="159"/>
      <c r="G270" s="159"/>
      <c r="H270" s="159"/>
      <c r="I270" s="159"/>
      <c r="J270" s="159"/>
      <c r="K270" s="159"/>
      <c r="L270" s="159"/>
      <c r="M270" s="159"/>
      <c r="N270" s="159"/>
      <c r="O270" s="159"/>
      <c r="P270" s="159"/>
      <c r="Q270" s="159"/>
      <c r="R270" s="159"/>
      <c r="S270" s="159"/>
      <c r="T270" s="159"/>
    </row>
    <row r="271" spans="1:20">
      <c r="A271" s="4" t="s">
        <v>1021</v>
      </c>
      <c r="E271" s="159"/>
      <c r="F271" s="159"/>
      <c r="G271" s="159"/>
      <c r="H271" s="159"/>
      <c r="I271" s="159"/>
      <c r="J271" s="159"/>
      <c r="K271" s="159"/>
      <c r="L271" s="159"/>
      <c r="M271" s="159"/>
      <c r="N271" s="159"/>
      <c r="O271" s="159"/>
      <c r="P271" s="159"/>
      <c r="Q271" s="159"/>
      <c r="R271" s="159"/>
      <c r="S271" s="159"/>
      <c r="T271" s="159"/>
    </row>
    <row r="272" spans="1:20">
      <c r="A272" s="3" t="s">
        <v>963</v>
      </c>
      <c r="E272" s="159"/>
      <c r="F272" s="159"/>
      <c r="G272" s="159"/>
      <c r="H272" s="159"/>
      <c r="I272" s="159"/>
      <c r="J272" s="159"/>
      <c r="K272" s="159"/>
      <c r="L272" s="159"/>
      <c r="M272" s="159"/>
      <c r="N272" s="159"/>
      <c r="O272" s="159"/>
      <c r="P272" s="159"/>
      <c r="Q272" s="159"/>
      <c r="R272" s="159"/>
      <c r="S272" s="159"/>
      <c r="T272" s="159"/>
    </row>
    <row r="273" spans="1:20">
      <c r="A273" s="4" t="s">
        <v>965</v>
      </c>
      <c r="B273" s="6">
        <v>26307</v>
      </c>
      <c r="E273" s="159"/>
      <c r="F273" s="159"/>
      <c r="G273" s="159"/>
      <c r="H273" s="159"/>
      <c r="I273" s="159"/>
      <c r="J273" s="159"/>
      <c r="K273" s="159"/>
      <c r="L273" s="159"/>
      <c r="M273" s="159"/>
      <c r="N273" s="159"/>
      <c r="O273" s="159"/>
      <c r="P273" s="159"/>
      <c r="Q273" s="159"/>
      <c r="R273" s="159"/>
      <c r="S273" s="159"/>
      <c r="T273" s="159"/>
    </row>
    <row r="274" spans="1:20">
      <c r="A274" s="4" t="s">
        <v>966</v>
      </c>
      <c r="B274" s="6">
        <v>12295</v>
      </c>
      <c r="E274" s="159"/>
      <c r="F274" s="159"/>
      <c r="G274" s="159"/>
      <c r="H274" s="159"/>
      <c r="I274" s="159"/>
      <c r="J274" s="159"/>
      <c r="K274" s="159"/>
      <c r="L274" s="159"/>
      <c r="M274" s="159"/>
      <c r="N274" s="159"/>
      <c r="O274" s="159"/>
      <c r="P274" s="159"/>
      <c r="Q274" s="159"/>
      <c r="R274" s="159"/>
      <c r="S274" s="159"/>
      <c r="T274" s="159"/>
    </row>
    <row r="275" spans="1:20">
      <c r="A275" s="4" t="s">
        <v>945</v>
      </c>
      <c r="B275" s="6">
        <v>22890</v>
      </c>
      <c r="E275" s="159"/>
      <c r="F275" s="159"/>
      <c r="G275" s="159"/>
      <c r="H275" s="159"/>
      <c r="I275" s="159"/>
      <c r="J275" s="159"/>
      <c r="K275" s="159"/>
      <c r="L275" s="159"/>
      <c r="M275" s="159"/>
      <c r="N275" s="159"/>
      <c r="O275" s="159"/>
      <c r="P275" s="159"/>
      <c r="Q275" s="159"/>
      <c r="R275" s="159"/>
      <c r="S275" s="159"/>
      <c r="T275" s="159"/>
    </row>
    <row r="276" spans="1:20" ht="30">
      <c r="A276" s="4" t="s">
        <v>1022</v>
      </c>
      <c r="E276" s="159"/>
      <c r="F276" s="159"/>
      <c r="G276" s="159"/>
      <c r="H276" s="159"/>
      <c r="I276" s="159"/>
      <c r="J276" s="159"/>
      <c r="K276" s="159"/>
      <c r="L276" s="159"/>
      <c r="M276" s="159"/>
      <c r="N276" s="159"/>
      <c r="O276" s="159"/>
      <c r="P276" s="159"/>
      <c r="Q276" s="159"/>
      <c r="R276" s="159"/>
      <c r="S276" s="159"/>
      <c r="T276" s="159"/>
    </row>
    <row r="277" spans="1:20">
      <c r="A277" s="3" t="s">
        <v>963</v>
      </c>
      <c r="E277" s="159"/>
      <c r="F277" s="159"/>
      <c r="G277" s="159"/>
      <c r="H277" s="159"/>
      <c r="I277" s="159"/>
      <c r="J277" s="159"/>
      <c r="K277" s="159"/>
      <c r="L277" s="159"/>
      <c r="M277" s="159"/>
      <c r="N277" s="159"/>
      <c r="O277" s="159"/>
      <c r="P277" s="159"/>
      <c r="Q277" s="159"/>
      <c r="R277" s="159"/>
      <c r="S277" s="159"/>
      <c r="T277" s="159"/>
    </row>
    <row r="278" spans="1:20">
      <c r="A278" s="4" t="s">
        <v>965</v>
      </c>
      <c r="B278" s="6">
        <v>2255</v>
      </c>
      <c r="C278" s="6">
        <v>2272</v>
      </c>
      <c r="D278" s="4" t="s">
        <v>105</v>
      </c>
      <c r="E278" s="167">
        <v>2307</v>
      </c>
      <c r="F278" s="159"/>
      <c r="G278" s="167">
        <v>2346</v>
      </c>
      <c r="H278" s="159"/>
      <c r="I278" s="167">
        <v>2354</v>
      </c>
      <c r="J278" s="159"/>
      <c r="K278" s="167">
        <v>2447</v>
      </c>
      <c r="L278" s="159"/>
      <c r="M278" s="167">
        <v>2536</v>
      </c>
      <c r="N278" s="159"/>
      <c r="O278" s="167">
        <v>2595</v>
      </c>
      <c r="P278" s="159"/>
      <c r="Q278" s="167">
        <v>2726</v>
      </c>
      <c r="R278" s="159"/>
      <c r="S278" s="167">
        <v>2635</v>
      </c>
      <c r="T278" s="159"/>
    </row>
    <row r="279" spans="1:20">
      <c r="A279" s="4" t="s">
        <v>966</v>
      </c>
      <c r="B279" s="6">
        <v>1776</v>
      </c>
      <c r="C279" s="6">
        <v>1748</v>
      </c>
      <c r="D279" s="4" t="s">
        <v>105</v>
      </c>
      <c r="E279" s="167">
        <v>1713</v>
      </c>
      <c r="F279" s="159"/>
      <c r="G279" s="167">
        <v>1673</v>
      </c>
      <c r="H279" s="159"/>
      <c r="I279" s="167">
        <v>1595</v>
      </c>
      <c r="J279" s="159"/>
      <c r="K279" s="167">
        <v>1501</v>
      </c>
      <c r="L279" s="159"/>
      <c r="M279" s="167">
        <v>1412</v>
      </c>
      <c r="N279" s="159"/>
      <c r="O279" s="167">
        <v>1169</v>
      </c>
      <c r="P279" s="159"/>
      <c r="Q279" s="167">
        <v>824</v>
      </c>
      <c r="R279" s="159"/>
      <c r="S279" s="166">
        <v>294</v>
      </c>
      <c r="T279" s="159"/>
    </row>
    <row r="280" spans="1:20">
      <c r="A280" s="4" t="s">
        <v>968</v>
      </c>
      <c r="B280" s="6">
        <v>279</v>
      </c>
      <c r="E280" s="159"/>
      <c r="F280" s="159"/>
      <c r="G280" s="159"/>
      <c r="H280" s="159"/>
      <c r="I280" s="159"/>
      <c r="J280" s="159"/>
      <c r="K280" s="159"/>
      <c r="L280" s="159"/>
      <c r="M280" s="159"/>
      <c r="N280" s="159"/>
      <c r="O280" s="159"/>
      <c r="P280" s="159"/>
      <c r="Q280" s="159"/>
      <c r="R280" s="159"/>
      <c r="S280" s="159"/>
      <c r="T280" s="159"/>
    </row>
    <row r="281" spans="1:20" ht="30">
      <c r="A281" s="4" t="s">
        <v>1023</v>
      </c>
      <c r="E281" s="159"/>
      <c r="F281" s="159"/>
      <c r="G281" s="159"/>
      <c r="H281" s="159"/>
      <c r="I281" s="159"/>
      <c r="J281" s="159"/>
      <c r="K281" s="159"/>
      <c r="L281" s="159"/>
      <c r="M281" s="159"/>
      <c r="N281" s="159"/>
      <c r="O281" s="159"/>
      <c r="P281" s="159"/>
      <c r="Q281" s="159"/>
      <c r="R281" s="159"/>
      <c r="S281" s="159"/>
      <c r="T281" s="159"/>
    </row>
    <row r="282" spans="1:20">
      <c r="A282" s="3" t="s">
        <v>963</v>
      </c>
      <c r="E282" s="159"/>
      <c r="F282" s="159"/>
      <c r="G282" s="159"/>
      <c r="H282" s="159"/>
      <c r="I282" s="159"/>
      <c r="J282" s="159"/>
      <c r="K282" s="159"/>
      <c r="L282" s="159"/>
      <c r="M282" s="159"/>
      <c r="N282" s="159"/>
      <c r="O282" s="159"/>
      <c r="P282" s="159"/>
      <c r="Q282" s="159"/>
      <c r="R282" s="159"/>
      <c r="S282" s="159"/>
      <c r="T282" s="159"/>
    </row>
    <row r="283" spans="1:20">
      <c r="A283" s="4" t="s">
        <v>965</v>
      </c>
      <c r="B283" s="6">
        <v>2581</v>
      </c>
      <c r="C283" s="6">
        <v>2588</v>
      </c>
      <c r="D283" s="4" t="s">
        <v>105</v>
      </c>
      <c r="E283" s="167">
        <v>2645</v>
      </c>
      <c r="F283" s="159"/>
      <c r="G283" s="167">
        <v>2712</v>
      </c>
      <c r="H283" s="159"/>
      <c r="I283" s="167">
        <v>2827</v>
      </c>
      <c r="J283" s="159"/>
      <c r="K283" s="167">
        <v>2899</v>
      </c>
      <c r="L283" s="159"/>
      <c r="M283" s="167">
        <v>2837</v>
      </c>
      <c r="N283" s="159"/>
      <c r="O283" s="167">
        <v>3002</v>
      </c>
      <c r="P283" s="159"/>
      <c r="Q283" s="167">
        <v>2820</v>
      </c>
      <c r="R283" s="159"/>
      <c r="S283" s="159"/>
      <c r="T283" s="159"/>
    </row>
    <row r="284" spans="1:20">
      <c r="A284" s="4" t="s">
        <v>966</v>
      </c>
      <c r="B284" s="6">
        <v>1883</v>
      </c>
      <c r="C284" s="6">
        <v>1825</v>
      </c>
      <c r="D284" s="4" t="s">
        <v>105</v>
      </c>
      <c r="E284" s="167">
        <v>1764</v>
      </c>
      <c r="F284" s="159"/>
      <c r="G284" s="167">
        <v>1664</v>
      </c>
      <c r="H284" s="159"/>
      <c r="I284" s="167">
        <v>1539</v>
      </c>
      <c r="J284" s="159"/>
      <c r="K284" s="167">
        <v>1381</v>
      </c>
      <c r="L284" s="159"/>
      <c r="M284" s="167">
        <v>1150</v>
      </c>
      <c r="N284" s="159"/>
      <c r="O284" s="167">
        <v>757</v>
      </c>
      <c r="P284" s="159"/>
      <c r="Q284" s="166">
        <v>312</v>
      </c>
      <c r="R284" s="159"/>
      <c r="S284" s="159"/>
      <c r="T284" s="159"/>
    </row>
    <row r="285" spans="1:20">
      <c r="A285" s="4" t="s">
        <v>968</v>
      </c>
      <c r="B285" s="6">
        <v>317</v>
      </c>
      <c r="E285" s="159"/>
      <c r="F285" s="159"/>
      <c r="G285" s="159"/>
      <c r="H285" s="159"/>
      <c r="I285" s="159"/>
      <c r="J285" s="159"/>
      <c r="K285" s="159"/>
      <c r="L285" s="159"/>
      <c r="M285" s="159"/>
      <c r="N285" s="159"/>
      <c r="O285" s="159"/>
      <c r="P285" s="159"/>
      <c r="Q285" s="159"/>
      <c r="R285" s="159"/>
      <c r="S285" s="159"/>
      <c r="T285" s="159"/>
    </row>
    <row r="286" spans="1:20" ht="30">
      <c r="A286" s="4" t="s">
        <v>1024</v>
      </c>
      <c r="E286" s="159"/>
      <c r="F286" s="159"/>
      <c r="G286" s="159"/>
      <c r="H286" s="159"/>
      <c r="I286" s="159"/>
      <c r="J286" s="159"/>
      <c r="K286" s="159"/>
      <c r="L286" s="159"/>
      <c r="M286" s="159"/>
      <c r="N286" s="159"/>
      <c r="O286" s="159"/>
      <c r="P286" s="159"/>
      <c r="Q286" s="159"/>
      <c r="R286" s="159"/>
      <c r="S286" s="159"/>
      <c r="T286" s="159"/>
    </row>
    <row r="287" spans="1:20">
      <c r="A287" s="3" t="s">
        <v>963</v>
      </c>
      <c r="E287" s="159"/>
      <c r="F287" s="159"/>
      <c r="G287" s="159"/>
      <c r="H287" s="159"/>
      <c r="I287" s="159"/>
      <c r="J287" s="159"/>
      <c r="K287" s="159"/>
      <c r="L287" s="159"/>
      <c r="M287" s="159"/>
      <c r="N287" s="159"/>
      <c r="O287" s="159"/>
      <c r="P287" s="159"/>
      <c r="Q287" s="159"/>
      <c r="R287" s="159"/>
      <c r="S287" s="159"/>
      <c r="T287" s="159"/>
    </row>
    <row r="288" spans="1:20">
      <c r="A288" s="4" t="s">
        <v>965</v>
      </c>
      <c r="B288" s="6">
        <v>1892</v>
      </c>
      <c r="C288" s="6">
        <v>1964</v>
      </c>
      <c r="D288" s="4" t="s">
        <v>105</v>
      </c>
      <c r="E288" s="167">
        <v>2060</v>
      </c>
      <c r="F288" s="159"/>
      <c r="G288" s="167">
        <v>2114</v>
      </c>
      <c r="H288" s="159"/>
      <c r="I288" s="167">
        <v>2170</v>
      </c>
      <c r="J288" s="159"/>
      <c r="K288" s="167">
        <v>2328</v>
      </c>
      <c r="L288" s="159"/>
      <c r="M288" s="167">
        <v>2298</v>
      </c>
      <c r="N288" s="159"/>
      <c r="O288" s="167">
        <v>2160</v>
      </c>
      <c r="P288" s="159"/>
      <c r="Q288" s="159"/>
      <c r="R288" s="159"/>
      <c r="S288" s="159"/>
      <c r="T288" s="159"/>
    </row>
    <row r="289" spans="1:20">
      <c r="A289" s="4" t="s">
        <v>966</v>
      </c>
      <c r="B289" s="6">
        <v>1273</v>
      </c>
      <c r="C289" s="6">
        <v>1215</v>
      </c>
      <c r="D289" s="4" t="s">
        <v>105</v>
      </c>
      <c r="E289" s="167">
        <v>1155</v>
      </c>
      <c r="F289" s="159"/>
      <c r="G289" s="167">
        <v>1052</v>
      </c>
      <c r="H289" s="159"/>
      <c r="I289" s="167">
        <v>947</v>
      </c>
      <c r="J289" s="159"/>
      <c r="K289" s="167">
        <v>818</v>
      </c>
      <c r="L289" s="159"/>
      <c r="M289" s="167">
        <v>530</v>
      </c>
      <c r="N289" s="159"/>
      <c r="O289" s="166">
        <v>294</v>
      </c>
      <c r="P289" s="159"/>
      <c r="Q289" s="159"/>
      <c r="R289" s="159"/>
      <c r="S289" s="159"/>
      <c r="T289" s="159"/>
    </row>
    <row r="290" spans="1:20">
      <c r="A290" s="4" t="s">
        <v>968</v>
      </c>
      <c r="B290" s="6">
        <v>387</v>
      </c>
      <c r="E290" s="159"/>
      <c r="F290" s="159"/>
      <c r="G290" s="159"/>
      <c r="H290" s="159"/>
      <c r="I290" s="159"/>
      <c r="J290" s="159"/>
      <c r="K290" s="159"/>
      <c r="L290" s="159"/>
      <c r="M290" s="159"/>
      <c r="N290" s="159"/>
      <c r="O290" s="159"/>
      <c r="P290" s="159"/>
      <c r="Q290" s="159"/>
      <c r="R290" s="159"/>
      <c r="S290" s="159"/>
      <c r="T290" s="159"/>
    </row>
    <row r="291" spans="1:20" ht="30">
      <c r="A291" s="4" t="s">
        <v>1025</v>
      </c>
      <c r="E291" s="159"/>
      <c r="F291" s="159"/>
      <c r="G291" s="159"/>
      <c r="H291" s="159"/>
      <c r="I291" s="159"/>
      <c r="J291" s="159"/>
      <c r="K291" s="159"/>
      <c r="L291" s="159"/>
      <c r="M291" s="159"/>
      <c r="N291" s="159"/>
      <c r="O291" s="159"/>
      <c r="P291" s="159"/>
      <c r="Q291" s="159"/>
      <c r="R291" s="159"/>
      <c r="S291" s="159"/>
      <c r="T291" s="159"/>
    </row>
    <row r="292" spans="1:20">
      <c r="A292" s="3" t="s">
        <v>963</v>
      </c>
      <c r="E292" s="159"/>
      <c r="F292" s="159"/>
      <c r="G292" s="159"/>
      <c r="H292" s="159"/>
      <c r="I292" s="159"/>
      <c r="J292" s="159"/>
      <c r="K292" s="159"/>
      <c r="L292" s="159"/>
      <c r="M292" s="159"/>
      <c r="N292" s="159"/>
      <c r="O292" s="159"/>
      <c r="P292" s="159"/>
      <c r="Q292" s="159"/>
      <c r="R292" s="159"/>
      <c r="S292" s="159"/>
      <c r="T292" s="159"/>
    </row>
    <row r="293" spans="1:20">
      <c r="A293" s="4" t="s">
        <v>965</v>
      </c>
      <c r="B293" s="6">
        <v>1970</v>
      </c>
      <c r="C293" s="6">
        <v>1980</v>
      </c>
      <c r="D293" s="4" t="s">
        <v>105</v>
      </c>
      <c r="E293" s="167">
        <v>1944</v>
      </c>
      <c r="F293" s="159"/>
      <c r="G293" s="167">
        <v>2030</v>
      </c>
      <c r="H293" s="159"/>
      <c r="I293" s="167">
        <v>2068</v>
      </c>
      <c r="J293" s="159"/>
      <c r="K293" s="167">
        <v>2099</v>
      </c>
      <c r="L293" s="159"/>
      <c r="M293" s="167">
        <v>1900</v>
      </c>
      <c r="N293" s="159"/>
      <c r="O293" s="159"/>
      <c r="P293" s="159"/>
      <c r="Q293" s="159"/>
      <c r="R293" s="159"/>
      <c r="S293" s="159"/>
      <c r="T293" s="159"/>
    </row>
    <row r="294" spans="1:20">
      <c r="A294" s="4" t="s">
        <v>966</v>
      </c>
      <c r="B294" s="6">
        <v>1119</v>
      </c>
      <c r="C294" s="6">
        <v>974</v>
      </c>
      <c r="D294" s="4" t="s">
        <v>105</v>
      </c>
      <c r="E294" s="167">
        <v>889</v>
      </c>
      <c r="F294" s="159"/>
      <c r="G294" s="167">
        <v>765</v>
      </c>
      <c r="H294" s="159"/>
      <c r="I294" s="167">
        <v>655</v>
      </c>
      <c r="J294" s="159"/>
      <c r="K294" s="167">
        <v>488</v>
      </c>
      <c r="L294" s="159"/>
      <c r="M294" s="166">
        <v>153</v>
      </c>
      <c r="N294" s="159"/>
      <c r="O294" s="159"/>
      <c r="P294" s="159"/>
      <c r="Q294" s="159"/>
      <c r="R294" s="159"/>
      <c r="S294" s="159"/>
      <c r="T294" s="159"/>
    </row>
    <row r="295" spans="1:20">
      <c r="A295" s="4" t="s">
        <v>968</v>
      </c>
      <c r="B295" s="6">
        <v>537</v>
      </c>
      <c r="E295" s="159"/>
      <c r="F295" s="159"/>
      <c r="G295" s="159"/>
      <c r="H295" s="159"/>
      <c r="I295" s="159"/>
      <c r="J295" s="159"/>
      <c r="K295" s="159"/>
      <c r="L295" s="159"/>
      <c r="M295" s="159"/>
      <c r="N295" s="159"/>
      <c r="O295" s="159"/>
      <c r="P295" s="159"/>
      <c r="Q295" s="159"/>
      <c r="R295" s="159"/>
      <c r="S295" s="159"/>
      <c r="T295" s="159"/>
    </row>
    <row r="296" spans="1:20" ht="30">
      <c r="A296" s="4" t="s">
        <v>1026</v>
      </c>
      <c r="E296" s="159"/>
      <c r="F296" s="159"/>
      <c r="G296" s="159"/>
      <c r="H296" s="159"/>
      <c r="I296" s="159"/>
      <c r="J296" s="159"/>
      <c r="K296" s="159"/>
      <c r="L296" s="159"/>
      <c r="M296" s="159"/>
      <c r="N296" s="159"/>
      <c r="O296" s="159"/>
      <c r="P296" s="159"/>
      <c r="Q296" s="159"/>
      <c r="R296" s="159"/>
      <c r="S296" s="159"/>
      <c r="T296" s="159"/>
    </row>
    <row r="297" spans="1:20">
      <c r="A297" s="3" t="s">
        <v>963</v>
      </c>
      <c r="E297" s="159"/>
      <c r="F297" s="159"/>
      <c r="G297" s="159"/>
      <c r="H297" s="159"/>
      <c r="I297" s="159"/>
      <c r="J297" s="159"/>
      <c r="K297" s="159"/>
      <c r="L297" s="159"/>
      <c r="M297" s="159"/>
      <c r="N297" s="159"/>
      <c r="O297" s="159"/>
      <c r="P297" s="159"/>
      <c r="Q297" s="159"/>
      <c r="R297" s="159"/>
      <c r="S297" s="159"/>
      <c r="T297" s="159"/>
    </row>
    <row r="298" spans="1:20">
      <c r="A298" s="4" t="s">
        <v>965</v>
      </c>
      <c r="B298" s="6">
        <v>1870</v>
      </c>
      <c r="C298" s="6">
        <v>1908</v>
      </c>
      <c r="D298" s="4" t="s">
        <v>105</v>
      </c>
      <c r="E298" s="167">
        <v>2035</v>
      </c>
      <c r="F298" s="159"/>
      <c r="G298" s="167">
        <v>2137</v>
      </c>
      <c r="H298" s="159"/>
      <c r="I298" s="167">
        <v>2109</v>
      </c>
      <c r="J298" s="159"/>
      <c r="K298" s="167">
        <v>1902</v>
      </c>
      <c r="L298" s="159"/>
      <c r="M298" s="159"/>
      <c r="N298" s="159"/>
      <c r="O298" s="159"/>
      <c r="P298" s="159"/>
      <c r="Q298" s="159"/>
      <c r="R298" s="159"/>
      <c r="S298" s="159"/>
      <c r="T298" s="159"/>
    </row>
    <row r="299" spans="1:20">
      <c r="A299" s="4" t="s">
        <v>966</v>
      </c>
      <c r="B299" s="6">
        <v>1029</v>
      </c>
      <c r="C299" s="6">
        <v>938</v>
      </c>
      <c r="D299" s="4" t="s">
        <v>105</v>
      </c>
      <c r="E299" s="167">
        <v>846</v>
      </c>
      <c r="F299" s="159"/>
      <c r="G299" s="167">
        <v>725</v>
      </c>
      <c r="H299" s="159"/>
      <c r="I299" s="167">
        <v>500</v>
      </c>
      <c r="J299" s="159"/>
      <c r="K299" s="166">
        <v>199</v>
      </c>
      <c r="L299" s="159"/>
      <c r="M299" s="159"/>
      <c r="N299" s="159"/>
      <c r="O299" s="159"/>
      <c r="P299" s="159"/>
      <c r="Q299" s="159"/>
      <c r="R299" s="159"/>
      <c r="S299" s="159"/>
      <c r="T299" s="159"/>
    </row>
    <row r="300" spans="1:20">
      <c r="A300" s="4" t="s">
        <v>968</v>
      </c>
      <c r="B300" s="6">
        <v>455</v>
      </c>
      <c r="E300" s="159"/>
      <c r="F300" s="159"/>
      <c r="G300" s="159"/>
      <c r="H300" s="159"/>
      <c r="I300" s="159"/>
      <c r="J300" s="159"/>
      <c r="K300" s="159"/>
      <c r="L300" s="159"/>
      <c r="M300" s="159"/>
      <c r="N300" s="159"/>
      <c r="O300" s="159"/>
      <c r="P300" s="159"/>
      <c r="Q300" s="159"/>
      <c r="R300" s="159"/>
      <c r="S300" s="159"/>
      <c r="T300" s="159"/>
    </row>
    <row r="301" spans="1:20" ht="30">
      <c r="A301" s="4" t="s">
        <v>1027</v>
      </c>
      <c r="E301" s="159"/>
      <c r="F301" s="159"/>
      <c r="G301" s="159"/>
      <c r="H301" s="159"/>
      <c r="I301" s="159"/>
      <c r="J301" s="159"/>
      <c r="K301" s="159"/>
      <c r="L301" s="159"/>
      <c r="M301" s="159"/>
      <c r="N301" s="159"/>
      <c r="O301" s="159"/>
      <c r="P301" s="159"/>
      <c r="Q301" s="159"/>
      <c r="R301" s="159"/>
      <c r="S301" s="159"/>
      <c r="T301" s="159"/>
    </row>
    <row r="302" spans="1:20">
      <c r="A302" s="3" t="s">
        <v>963</v>
      </c>
      <c r="E302" s="159"/>
      <c r="F302" s="159"/>
      <c r="G302" s="159"/>
      <c r="H302" s="159"/>
      <c r="I302" s="159"/>
      <c r="J302" s="159"/>
      <c r="K302" s="159"/>
      <c r="L302" s="159"/>
      <c r="M302" s="159"/>
      <c r="N302" s="159"/>
      <c r="O302" s="159"/>
      <c r="P302" s="159"/>
      <c r="Q302" s="159"/>
      <c r="R302" s="159"/>
      <c r="S302" s="159"/>
      <c r="T302" s="159"/>
    </row>
    <row r="303" spans="1:20">
      <c r="A303" s="4" t="s">
        <v>965</v>
      </c>
      <c r="B303" s="6">
        <v>1922</v>
      </c>
      <c r="C303" s="6">
        <v>2003</v>
      </c>
      <c r="D303" s="4" t="s">
        <v>105</v>
      </c>
      <c r="E303" s="167">
        <v>2047</v>
      </c>
      <c r="F303" s="159"/>
      <c r="G303" s="167">
        <v>2138</v>
      </c>
      <c r="H303" s="159"/>
      <c r="I303" s="167">
        <v>1928</v>
      </c>
      <c r="J303" s="159"/>
      <c r="K303" s="159"/>
      <c r="L303" s="159"/>
      <c r="M303" s="159"/>
      <c r="N303" s="159"/>
      <c r="O303" s="159"/>
      <c r="P303" s="159"/>
      <c r="Q303" s="159"/>
      <c r="R303" s="159"/>
      <c r="S303" s="159"/>
      <c r="T303" s="159"/>
    </row>
    <row r="304" spans="1:20">
      <c r="A304" s="4" t="s">
        <v>966</v>
      </c>
      <c r="B304" s="6">
        <v>972</v>
      </c>
      <c r="C304" s="6">
        <v>874</v>
      </c>
      <c r="D304" s="4" t="s">
        <v>105</v>
      </c>
      <c r="E304" s="167">
        <v>742</v>
      </c>
      <c r="F304" s="159"/>
      <c r="G304" s="167">
        <v>563</v>
      </c>
      <c r="H304" s="159"/>
      <c r="I304" s="166">
        <v>255</v>
      </c>
      <c r="J304" s="159"/>
      <c r="K304" s="159"/>
      <c r="L304" s="159"/>
      <c r="M304" s="159"/>
      <c r="N304" s="159"/>
      <c r="O304" s="159"/>
      <c r="P304" s="159"/>
      <c r="Q304" s="159"/>
      <c r="R304" s="159"/>
      <c r="S304" s="159"/>
      <c r="T304" s="159"/>
    </row>
    <row r="305" spans="1:20">
      <c r="A305" s="4" t="s">
        <v>968</v>
      </c>
      <c r="B305" s="6">
        <v>555</v>
      </c>
      <c r="E305" s="159"/>
      <c r="F305" s="159"/>
      <c r="G305" s="159"/>
      <c r="H305" s="159"/>
      <c r="I305" s="159"/>
      <c r="J305" s="159"/>
      <c r="K305" s="159"/>
      <c r="L305" s="159"/>
      <c r="M305" s="159"/>
      <c r="N305" s="159"/>
      <c r="O305" s="159"/>
      <c r="P305" s="159"/>
      <c r="Q305" s="159"/>
      <c r="R305" s="159"/>
      <c r="S305" s="159"/>
      <c r="T305" s="159"/>
    </row>
    <row r="306" spans="1:20" ht="30">
      <c r="A306" s="4" t="s">
        <v>1028</v>
      </c>
      <c r="E306" s="159"/>
      <c r="F306" s="159"/>
      <c r="G306" s="159"/>
      <c r="H306" s="159"/>
      <c r="I306" s="159"/>
      <c r="J306" s="159"/>
      <c r="K306" s="159"/>
      <c r="L306" s="159"/>
      <c r="M306" s="159"/>
      <c r="N306" s="159"/>
      <c r="O306" s="159"/>
      <c r="P306" s="159"/>
      <c r="Q306" s="159"/>
      <c r="R306" s="159"/>
      <c r="S306" s="159"/>
      <c r="T306" s="159"/>
    </row>
    <row r="307" spans="1:20">
      <c r="A307" s="3" t="s">
        <v>963</v>
      </c>
      <c r="E307" s="159"/>
      <c r="F307" s="159"/>
      <c r="G307" s="159"/>
      <c r="H307" s="159"/>
      <c r="I307" s="159"/>
      <c r="J307" s="159"/>
      <c r="K307" s="159"/>
      <c r="L307" s="159"/>
      <c r="M307" s="159"/>
      <c r="N307" s="159"/>
      <c r="O307" s="159"/>
      <c r="P307" s="159"/>
      <c r="Q307" s="159"/>
      <c r="R307" s="159"/>
      <c r="S307" s="159"/>
      <c r="T307" s="159"/>
    </row>
    <row r="308" spans="1:20">
      <c r="A308" s="4" t="s">
        <v>965</v>
      </c>
      <c r="B308" s="6">
        <v>2494</v>
      </c>
      <c r="C308" s="6">
        <v>2588</v>
      </c>
      <c r="D308" s="4" t="s">
        <v>105</v>
      </c>
      <c r="E308" s="167">
        <v>2711</v>
      </c>
      <c r="F308" s="159"/>
      <c r="G308" s="167">
        <v>2216</v>
      </c>
      <c r="H308" s="159"/>
      <c r="I308" s="159"/>
      <c r="J308" s="159"/>
      <c r="K308" s="159"/>
      <c r="L308" s="159"/>
      <c r="M308" s="159"/>
      <c r="N308" s="159"/>
      <c r="O308" s="159"/>
      <c r="P308" s="159"/>
      <c r="Q308" s="159"/>
      <c r="R308" s="159"/>
      <c r="S308" s="159"/>
      <c r="T308" s="159"/>
    </row>
    <row r="309" spans="1:20">
      <c r="A309" s="4" t="s">
        <v>966</v>
      </c>
      <c r="B309" s="6">
        <v>1282</v>
      </c>
      <c r="C309" s="6">
        <v>830</v>
      </c>
      <c r="D309" s="4" t="s">
        <v>105</v>
      </c>
      <c r="E309" s="167">
        <v>574</v>
      </c>
      <c r="F309" s="159"/>
      <c r="G309" s="166">
        <v>233</v>
      </c>
      <c r="H309" s="159"/>
      <c r="I309" s="159"/>
      <c r="J309" s="159"/>
      <c r="K309" s="159"/>
      <c r="L309" s="159"/>
      <c r="M309" s="159"/>
      <c r="N309" s="159"/>
      <c r="O309" s="159"/>
      <c r="P309" s="159"/>
      <c r="Q309" s="159"/>
      <c r="R309" s="159"/>
      <c r="S309" s="159"/>
      <c r="T309" s="159"/>
    </row>
    <row r="310" spans="1:20">
      <c r="A310" s="4" t="s">
        <v>968</v>
      </c>
      <c r="B310" s="6">
        <v>762</v>
      </c>
      <c r="E310" s="159"/>
      <c r="F310" s="159"/>
      <c r="G310" s="159"/>
      <c r="H310" s="159"/>
      <c r="I310" s="159"/>
      <c r="J310" s="159"/>
      <c r="K310" s="159"/>
      <c r="L310" s="159"/>
      <c r="M310" s="159"/>
      <c r="N310" s="159"/>
      <c r="O310" s="159"/>
      <c r="P310" s="159"/>
      <c r="Q310" s="159"/>
      <c r="R310" s="159"/>
      <c r="S310" s="159"/>
      <c r="T310" s="159"/>
    </row>
    <row r="311" spans="1:20" ht="30">
      <c r="A311" s="4" t="s">
        <v>1029</v>
      </c>
      <c r="E311" s="159"/>
      <c r="F311" s="159"/>
      <c r="G311" s="159"/>
      <c r="H311" s="159"/>
      <c r="I311" s="159"/>
      <c r="J311" s="159"/>
      <c r="K311" s="159"/>
      <c r="L311" s="159"/>
      <c r="M311" s="159"/>
      <c r="N311" s="159"/>
      <c r="O311" s="159"/>
      <c r="P311" s="159"/>
      <c r="Q311" s="159"/>
      <c r="R311" s="159"/>
      <c r="S311" s="159"/>
      <c r="T311" s="159"/>
    </row>
    <row r="312" spans="1:20">
      <c r="A312" s="3" t="s">
        <v>963</v>
      </c>
      <c r="E312" s="159"/>
      <c r="F312" s="159"/>
      <c r="G312" s="159"/>
      <c r="H312" s="159"/>
      <c r="I312" s="159"/>
      <c r="J312" s="159"/>
      <c r="K312" s="159"/>
      <c r="L312" s="159"/>
      <c r="M312" s="159"/>
      <c r="N312" s="159"/>
      <c r="O312" s="159"/>
      <c r="P312" s="159"/>
      <c r="Q312" s="159"/>
      <c r="R312" s="159"/>
      <c r="S312" s="159"/>
      <c r="T312" s="159"/>
    </row>
    <row r="313" spans="1:20">
      <c r="A313" s="4" t="s">
        <v>965</v>
      </c>
      <c r="B313" s="6">
        <v>3931</v>
      </c>
      <c r="C313" s="6">
        <v>3455</v>
      </c>
      <c r="D313" s="4" t="s">
        <v>105</v>
      </c>
      <c r="E313" s="159"/>
      <c r="F313" s="159"/>
      <c r="G313" s="159"/>
      <c r="H313" s="159"/>
      <c r="I313" s="159"/>
      <c r="J313" s="159"/>
      <c r="K313" s="159"/>
      <c r="L313" s="159"/>
      <c r="M313" s="159"/>
      <c r="N313" s="159"/>
      <c r="O313" s="159"/>
      <c r="P313" s="159"/>
      <c r="Q313" s="159"/>
      <c r="R313" s="159"/>
      <c r="S313" s="159"/>
      <c r="T313" s="159"/>
    </row>
    <row r="314" spans="1:20">
      <c r="A314" s="4" t="s">
        <v>966</v>
      </c>
      <c r="B314" s="6">
        <v>906</v>
      </c>
      <c r="C314" s="6">
        <v>356</v>
      </c>
      <c r="D314" s="4" t="s">
        <v>105</v>
      </c>
      <c r="E314" s="159"/>
      <c r="F314" s="159"/>
      <c r="G314" s="159"/>
      <c r="H314" s="159"/>
      <c r="I314" s="159"/>
      <c r="J314" s="159"/>
      <c r="K314" s="159"/>
      <c r="L314" s="159"/>
      <c r="M314" s="159"/>
      <c r="N314" s="159"/>
      <c r="O314" s="159"/>
      <c r="P314" s="159"/>
      <c r="Q314" s="159"/>
      <c r="R314" s="159"/>
      <c r="S314" s="159"/>
      <c r="T314" s="159"/>
    </row>
    <row r="315" spans="1:20">
      <c r="A315" s="4" t="s">
        <v>968</v>
      </c>
      <c r="B315" s="6">
        <v>1924</v>
      </c>
      <c r="E315" s="159"/>
      <c r="F315" s="159"/>
      <c r="G315" s="159"/>
      <c r="H315" s="159"/>
      <c r="I315" s="159"/>
      <c r="J315" s="159"/>
      <c r="K315" s="159"/>
      <c r="L315" s="159"/>
      <c r="M315" s="159"/>
      <c r="N315" s="159"/>
      <c r="O315" s="159"/>
      <c r="P315" s="159"/>
      <c r="Q315" s="159"/>
      <c r="R315" s="159"/>
      <c r="S315" s="159"/>
      <c r="T315" s="159"/>
    </row>
    <row r="316" spans="1:20" ht="30">
      <c r="A316" s="4" t="s">
        <v>1030</v>
      </c>
      <c r="E316" s="159"/>
      <c r="F316" s="159"/>
      <c r="G316" s="159"/>
      <c r="H316" s="159"/>
      <c r="I316" s="159"/>
      <c r="J316" s="159"/>
      <c r="K316" s="159"/>
      <c r="L316" s="159"/>
      <c r="M316" s="159"/>
      <c r="N316" s="159"/>
      <c r="O316" s="159"/>
      <c r="P316" s="159"/>
      <c r="Q316" s="159"/>
      <c r="R316" s="159"/>
      <c r="S316" s="159"/>
      <c r="T316" s="159"/>
    </row>
    <row r="317" spans="1:20">
      <c r="A317" s="3" t="s">
        <v>963</v>
      </c>
      <c r="E317" s="159"/>
      <c r="F317" s="159"/>
      <c r="G317" s="159"/>
      <c r="H317" s="159"/>
      <c r="I317" s="159"/>
      <c r="J317" s="159"/>
      <c r="K317" s="159"/>
      <c r="L317" s="159"/>
      <c r="M317" s="159"/>
      <c r="N317" s="159"/>
      <c r="O317" s="159"/>
      <c r="P317" s="159"/>
      <c r="Q317" s="159"/>
      <c r="R317" s="159"/>
      <c r="S317" s="159"/>
      <c r="T317" s="159"/>
    </row>
    <row r="318" spans="1:20">
      <c r="A318" s="4" t="s">
        <v>965</v>
      </c>
      <c r="B318" s="6">
        <v>3883</v>
      </c>
      <c r="E318" s="159"/>
      <c r="F318" s="159"/>
      <c r="G318" s="159"/>
      <c r="H318" s="159"/>
      <c r="I318" s="159"/>
      <c r="J318" s="159"/>
      <c r="K318" s="159"/>
      <c r="L318" s="159"/>
      <c r="M318" s="159"/>
      <c r="N318" s="159"/>
      <c r="O318" s="159"/>
      <c r="P318" s="159"/>
      <c r="Q318" s="159"/>
      <c r="R318" s="159"/>
      <c r="S318" s="159"/>
      <c r="T318" s="159"/>
    </row>
    <row r="319" spans="1:20">
      <c r="A319" s="4" t="s">
        <v>966</v>
      </c>
      <c r="B319" s="6">
        <v>406</v>
      </c>
      <c r="E319" s="159"/>
      <c r="F319" s="159"/>
      <c r="G319" s="159"/>
      <c r="H319" s="159"/>
      <c r="I319" s="159"/>
      <c r="J319" s="159"/>
      <c r="K319" s="159"/>
      <c r="L319" s="159"/>
      <c r="M319" s="159"/>
      <c r="N319" s="159"/>
      <c r="O319" s="159"/>
      <c r="P319" s="159"/>
      <c r="Q319" s="159"/>
      <c r="R319" s="159"/>
      <c r="S319" s="159"/>
      <c r="T319" s="159"/>
    </row>
    <row r="320" spans="1:20">
      <c r="A320" s="4" t="s">
        <v>968</v>
      </c>
      <c r="B320" s="6">
        <v>2754</v>
      </c>
      <c r="E320" s="159"/>
      <c r="F320" s="159"/>
      <c r="G320" s="159"/>
      <c r="H320" s="159"/>
      <c r="I320" s="159"/>
      <c r="J320" s="159"/>
      <c r="K320" s="159"/>
      <c r="L320" s="159"/>
      <c r="M320" s="159"/>
      <c r="N320" s="159"/>
      <c r="O320" s="159"/>
      <c r="P320" s="159"/>
      <c r="Q320" s="159"/>
      <c r="R320" s="159"/>
      <c r="S320" s="159"/>
      <c r="T320" s="159"/>
    </row>
    <row r="321" spans="1:20" ht="30">
      <c r="A321" s="4" t="s">
        <v>1031</v>
      </c>
      <c r="E321" s="159"/>
      <c r="F321" s="159"/>
      <c r="G321" s="159"/>
      <c r="H321" s="159"/>
      <c r="I321" s="159"/>
      <c r="J321" s="159"/>
      <c r="K321" s="159"/>
      <c r="L321" s="159"/>
      <c r="M321" s="159"/>
      <c r="N321" s="159"/>
      <c r="O321" s="159"/>
      <c r="P321" s="159"/>
      <c r="Q321" s="159"/>
      <c r="R321" s="159"/>
      <c r="S321" s="159"/>
      <c r="T321" s="159"/>
    </row>
    <row r="322" spans="1:20">
      <c r="A322" s="3" t="s">
        <v>963</v>
      </c>
      <c r="E322" s="159"/>
      <c r="F322" s="159"/>
      <c r="G322" s="159"/>
      <c r="H322" s="159"/>
      <c r="I322" s="159"/>
      <c r="J322" s="159"/>
      <c r="K322" s="159"/>
      <c r="L322" s="159"/>
      <c r="M322" s="159"/>
      <c r="N322" s="159"/>
      <c r="O322" s="159"/>
      <c r="P322" s="159"/>
      <c r="Q322" s="159"/>
      <c r="R322" s="159"/>
      <c r="S322" s="159"/>
      <c r="T322" s="159"/>
    </row>
    <row r="323" spans="1:20">
      <c r="A323" s="4" t="s">
        <v>965</v>
      </c>
      <c r="B323" s="6">
        <v>3509</v>
      </c>
      <c r="C323" s="6">
        <v>3585</v>
      </c>
      <c r="D323" s="4" t="s">
        <v>105</v>
      </c>
      <c r="E323" s="167">
        <v>2948</v>
      </c>
      <c r="F323" s="159"/>
      <c r="G323" s="159"/>
      <c r="H323" s="159"/>
      <c r="I323" s="159"/>
      <c r="J323" s="159"/>
      <c r="K323" s="159"/>
      <c r="L323" s="159"/>
      <c r="M323" s="159"/>
      <c r="N323" s="159"/>
      <c r="O323" s="159"/>
      <c r="P323" s="159"/>
      <c r="Q323" s="159"/>
      <c r="R323" s="159"/>
      <c r="S323" s="159"/>
      <c r="T323" s="159"/>
    </row>
    <row r="324" spans="1:20">
      <c r="A324" s="4" t="s">
        <v>966</v>
      </c>
      <c r="B324" s="6">
        <v>1649</v>
      </c>
      <c r="C324" s="5">
        <v>875</v>
      </c>
      <c r="D324" s="4" t="s">
        <v>105</v>
      </c>
      <c r="E324" s="166">
        <v>267</v>
      </c>
      <c r="F324" s="159"/>
      <c r="G324" s="159"/>
      <c r="H324" s="159"/>
      <c r="I324" s="159"/>
      <c r="J324" s="159"/>
      <c r="K324" s="159"/>
      <c r="L324" s="159"/>
      <c r="M324" s="159"/>
      <c r="N324" s="159"/>
      <c r="O324" s="159"/>
      <c r="P324" s="159"/>
      <c r="Q324" s="159"/>
      <c r="R324" s="159"/>
      <c r="S324" s="159"/>
      <c r="T324" s="159"/>
    </row>
    <row r="325" spans="1:20">
      <c r="A325" s="4" t="s">
        <v>968</v>
      </c>
      <c r="B325" s="6">
        <v>1183</v>
      </c>
      <c r="E325" s="159"/>
      <c r="F325" s="159"/>
      <c r="G325" s="159"/>
      <c r="H325" s="159"/>
      <c r="I325" s="159"/>
      <c r="J325" s="159"/>
      <c r="K325" s="159"/>
      <c r="L325" s="159"/>
      <c r="M325" s="159"/>
      <c r="N325" s="159"/>
      <c r="O325" s="159"/>
      <c r="P325" s="159"/>
      <c r="Q325" s="159"/>
      <c r="R325" s="159"/>
      <c r="S325" s="159"/>
      <c r="T325" s="159"/>
    </row>
    <row r="326" spans="1:20" ht="30">
      <c r="A326" s="4" t="s">
        <v>1032</v>
      </c>
      <c r="E326" s="159"/>
      <c r="F326" s="159"/>
      <c r="G326" s="159"/>
      <c r="H326" s="159"/>
      <c r="I326" s="159"/>
      <c r="J326" s="159"/>
      <c r="K326" s="159"/>
      <c r="L326" s="159"/>
      <c r="M326" s="159"/>
      <c r="N326" s="159"/>
      <c r="O326" s="159"/>
      <c r="P326" s="159"/>
      <c r="Q326" s="159"/>
      <c r="R326" s="159"/>
      <c r="S326" s="159"/>
      <c r="T326" s="159"/>
    </row>
    <row r="327" spans="1:20">
      <c r="A327" s="3" t="s">
        <v>963</v>
      </c>
      <c r="E327" s="159"/>
      <c r="F327" s="159"/>
      <c r="G327" s="159"/>
      <c r="H327" s="159"/>
      <c r="I327" s="159"/>
      <c r="J327" s="159"/>
      <c r="K327" s="159"/>
      <c r="L327" s="159"/>
      <c r="M327" s="159"/>
      <c r="N327" s="159"/>
      <c r="O327" s="159"/>
      <c r="P327" s="159"/>
      <c r="Q327" s="159"/>
      <c r="R327" s="159"/>
      <c r="S327" s="159"/>
      <c r="T327" s="159"/>
    </row>
    <row r="328" spans="1:20">
      <c r="A328" s="4" t="s">
        <v>945</v>
      </c>
      <c r="B328" s="6">
        <v>14012</v>
      </c>
      <c r="E328" s="159"/>
      <c r="F328" s="159"/>
      <c r="G328" s="159"/>
      <c r="H328" s="159"/>
      <c r="I328" s="159"/>
      <c r="J328" s="159"/>
      <c r="K328" s="159"/>
      <c r="L328" s="159"/>
      <c r="M328" s="159"/>
      <c r="N328" s="159"/>
      <c r="O328" s="159"/>
      <c r="P328" s="159"/>
      <c r="Q328" s="159"/>
      <c r="R328" s="159"/>
      <c r="S328" s="159"/>
      <c r="T328" s="159"/>
    </row>
    <row r="329" spans="1:20" ht="30">
      <c r="A329" s="4" t="s">
        <v>1033</v>
      </c>
      <c r="E329" s="159"/>
      <c r="F329" s="159"/>
      <c r="G329" s="159"/>
      <c r="H329" s="159"/>
      <c r="I329" s="159"/>
      <c r="J329" s="159"/>
      <c r="K329" s="159"/>
      <c r="L329" s="159"/>
      <c r="M329" s="159"/>
      <c r="N329" s="159"/>
      <c r="O329" s="159"/>
      <c r="P329" s="159"/>
      <c r="Q329" s="159"/>
      <c r="R329" s="159"/>
      <c r="S329" s="159"/>
      <c r="T329" s="159"/>
    </row>
    <row r="330" spans="1:20">
      <c r="A330" s="3" t="s">
        <v>963</v>
      </c>
      <c r="E330" s="159"/>
      <c r="F330" s="159"/>
      <c r="G330" s="159"/>
      <c r="H330" s="159"/>
      <c r="I330" s="159"/>
      <c r="J330" s="159"/>
      <c r="K330" s="159"/>
      <c r="L330" s="159"/>
      <c r="M330" s="159"/>
      <c r="N330" s="159"/>
      <c r="O330" s="159"/>
      <c r="P330" s="159"/>
      <c r="Q330" s="159"/>
      <c r="R330" s="159"/>
      <c r="S330" s="159"/>
      <c r="T330" s="159"/>
    </row>
    <row r="331" spans="1:20">
      <c r="A331" s="4" t="s">
        <v>973</v>
      </c>
      <c r="B331" s="5">
        <v>8878</v>
      </c>
      <c r="E331" s="159"/>
      <c r="F331" s="159"/>
      <c r="G331" s="159"/>
      <c r="H331" s="159"/>
      <c r="I331" s="159"/>
      <c r="J331" s="159"/>
      <c r="K331" s="159"/>
      <c r="L331" s="159"/>
      <c r="M331" s="159"/>
      <c r="N331" s="159"/>
      <c r="O331" s="159"/>
      <c r="P331" s="159"/>
      <c r="Q331" s="159"/>
      <c r="R331" s="159"/>
      <c r="S331" s="159"/>
      <c r="T331" s="159"/>
    </row>
    <row r="332" spans="1:20">
      <c r="A332" s="159"/>
      <c r="B332" s="159"/>
      <c r="C332" s="159"/>
      <c r="D332" s="159"/>
      <c r="E332" s="159"/>
      <c r="F332" s="159"/>
      <c r="G332" s="159"/>
      <c r="H332" s="159"/>
      <c r="I332" s="159"/>
      <c r="J332" s="159"/>
      <c r="K332" s="159"/>
      <c r="L332" s="159"/>
      <c r="M332" s="159"/>
      <c r="N332" s="159"/>
      <c r="O332" s="159"/>
      <c r="P332" s="159"/>
      <c r="Q332" s="159"/>
      <c r="R332" s="159"/>
      <c r="S332" s="159"/>
      <c r="T332" s="159"/>
    </row>
    <row r="333" spans="1:20">
      <c r="A333" s="4" t="s">
        <v>105</v>
      </c>
      <c r="B333" s="164" t="s">
        <v>1034</v>
      </c>
      <c r="C333" s="159"/>
      <c r="D333" s="159"/>
      <c r="E333" s="159"/>
      <c r="F333" s="159"/>
      <c r="G333" s="159"/>
      <c r="H333" s="159"/>
      <c r="I333" s="159"/>
      <c r="J333" s="159"/>
      <c r="K333" s="159"/>
      <c r="L333" s="159"/>
      <c r="M333" s="159"/>
      <c r="N333" s="159"/>
      <c r="O333" s="159"/>
      <c r="P333" s="159"/>
      <c r="Q333" s="159"/>
      <c r="R333" s="159"/>
      <c r="S333" s="159"/>
      <c r="T333" s="159"/>
    </row>
  </sheetData>
  <mergeCells count="2643">
    <mergeCell ref="C1:D1"/>
    <mergeCell ref="E2:F2"/>
    <mergeCell ref="G2:H2"/>
    <mergeCell ref="I2:J2"/>
    <mergeCell ref="K2:L2"/>
    <mergeCell ref="M2:N2"/>
    <mergeCell ref="O2:P2"/>
    <mergeCell ref="Q2:R2"/>
    <mergeCell ref="S2:T2"/>
    <mergeCell ref="E3:F3"/>
    <mergeCell ref="G3:H3"/>
    <mergeCell ref="I3:J3"/>
    <mergeCell ref="K3:L3"/>
    <mergeCell ref="M3:N3"/>
    <mergeCell ref="O3:P3"/>
    <mergeCell ref="Q3:R3"/>
    <mergeCell ref="S3:T3"/>
    <mergeCell ref="E4:F4"/>
    <mergeCell ref="G4:H4"/>
    <mergeCell ref="I4:J4"/>
    <mergeCell ref="K4:L4"/>
    <mergeCell ref="M4:N4"/>
    <mergeCell ref="O4:P4"/>
    <mergeCell ref="Q4:R4"/>
    <mergeCell ref="S4:T4"/>
    <mergeCell ref="E5:F5"/>
    <mergeCell ref="G5:H5"/>
    <mergeCell ref="I5:J5"/>
    <mergeCell ref="K5:L5"/>
    <mergeCell ref="M5:N5"/>
    <mergeCell ref="O5:P5"/>
    <mergeCell ref="Q5:R5"/>
    <mergeCell ref="S5:T5"/>
    <mergeCell ref="E6:F6"/>
    <mergeCell ref="G6:H6"/>
    <mergeCell ref="I6:J6"/>
    <mergeCell ref="K6:L6"/>
    <mergeCell ref="M6:N6"/>
    <mergeCell ref="O6:P6"/>
    <mergeCell ref="Q6:R6"/>
    <mergeCell ref="S6:T6"/>
    <mergeCell ref="E7:F7"/>
    <mergeCell ref="G7:H7"/>
    <mergeCell ref="I7:J7"/>
    <mergeCell ref="K7:L7"/>
    <mergeCell ref="M7:N7"/>
    <mergeCell ref="O7:P7"/>
    <mergeCell ref="Q7:R7"/>
    <mergeCell ref="S7:T7"/>
    <mergeCell ref="E8:F8"/>
    <mergeCell ref="G8:H8"/>
    <mergeCell ref="I8:J8"/>
    <mergeCell ref="K8:L8"/>
    <mergeCell ref="M8:N8"/>
    <mergeCell ref="O8:P8"/>
    <mergeCell ref="Q8:R8"/>
    <mergeCell ref="S8:T8"/>
    <mergeCell ref="E9:F9"/>
    <mergeCell ref="G9:H9"/>
    <mergeCell ref="I9:J9"/>
    <mergeCell ref="K9:L9"/>
    <mergeCell ref="M9:N9"/>
    <mergeCell ref="O9:P9"/>
    <mergeCell ref="Q9:R9"/>
    <mergeCell ref="S9:T9"/>
    <mergeCell ref="E10:F10"/>
    <mergeCell ref="G10:H10"/>
    <mergeCell ref="I10:J10"/>
    <mergeCell ref="K10:L10"/>
    <mergeCell ref="M10:N10"/>
    <mergeCell ref="O10:P10"/>
    <mergeCell ref="Q10:R10"/>
    <mergeCell ref="S10:T10"/>
    <mergeCell ref="E11:F11"/>
    <mergeCell ref="G11:H11"/>
    <mergeCell ref="I11:J11"/>
    <mergeCell ref="K11:L11"/>
    <mergeCell ref="M11:N11"/>
    <mergeCell ref="O11:P11"/>
    <mergeCell ref="Q11:R11"/>
    <mergeCell ref="S11:T11"/>
    <mergeCell ref="E12:F12"/>
    <mergeCell ref="G12:H12"/>
    <mergeCell ref="I12:J12"/>
    <mergeCell ref="K12:L12"/>
    <mergeCell ref="M12:N12"/>
    <mergeCell ref="O12:P12"/>
    <mergeCell ref="Q12:R12"/>
    <mergeCell ref="S12:T12"/>
    <mergeCell ref="E13:F13"/>
    <mergeCell ref="G13:H13"/>
    <mergeCell ref="I13:J13"/>
    <mergeCell ref="K13:L13"/>
    <mergeCell ref="M13:N13"/>
    <mergeCell ref="O13:P13"/>
    <mergeCell ref="Q13:R13"/>
    <mergeCell ref="S13:T13"/>
    <mergeCell ref="E14:F14"/>
    <mergeCell ref="G14:H14"/>
    <mergeCell ref="I14:J14"/>
    <mergeCell ref="K14:L14"/>
    <mergeCell ref="M14:N14"/>
    <mergeCell ref="O14:P14"/>
    <mergeCell ref="Q14:R14"/>
    <mergeCell ref="S14:T14"/>
    <mergeCell ref="E15:F15"/>
    <mergeCell ref="G15:H15"/>
    <mergeCell ref="I15:J15"/>
    <mergeCell ref="K15:L15"/>
    <mergeCell ref="M15:N15"/>
    <mergeCell ref="O15:P15"/>
    <mergeCell ref="Q15:R15"/>
    <mergeCell ref="S15:T15"/>
    <mergeCell ref="E16:F16"/>
    <mergeCell ref="G16:H16"/>
    <mergeCell ref="I16:J16"/>
    <mergeCell ref="K16:L16"/>
    <mergeCell ref="M16:N16"/>
    <mergeCell ref="O16:P16"/>
    <mergeCell ref="Q16:R16"/>
    <mergeCell ref="S16:T16"/>
    <mergeCell ref="E17:F17"/>
    <mergeCell ref="G17:H17"/>
    <mergeCell ref="I17:J17"/>
    <mergeCell ref="K17:L17"/>
    <mergeCell ref="M17:N17"/>
    <mergeCell ref="O17:P17"/>
    <mergeCell ref="Q17:R17"/>
    <mergeCell ref="S17:T17"/>
    <mergeCell ref="E18:F18"/>
    <mergeCell ref="G18:H18"/>
    <mergeCell ref="I18:J18"/>
    <mergeCell ref="K18:L18"/>
    <mergeCell ref="M18:N18"/>
    <mergeCell ref="O18:P18"/>
    <mergeCell ref="Q18:R18"/>
    <mergeCell ref="S18:T18"/>
    <mergeCell ref="E19:F19"/>
    <mergeCell ref="G19:H19"/>
    <mergeCell ref="I19:J19"/>
    <mergeCell ref="K19:L19"/>
    <mergeCell ref="M19:N19"/>
    <mergeCell ref="O19:P19"/>
    <mergeCell ref="Q19:R19"/>
    <mergeCell ref="S19:T19"/>
    <mergeCell ref="E20:F20"/>
    <mergeCell ref="G20:H20"/>
    <mergeCell ref="I20:J20"/>
    <mergeCell ref="K20:L20"/>
    <mergeCell ref="M20:N20"/>
    <mergeCell ref="O20:P20"/>
    <mergeCell ref="Q20:R20"/>
    <mergeCell ref="S20:T20"/>
    <mergeCell ref="E21:F21"/>
    <mergeCell ref="G21:H21"/>
    <mergeCell ref="I21:J21"/>
    <mergeCell ref="K21:L21"/>
    <mergeCell ref="M21:N21"/>
    <mergeCell ref="O21:P21"/>
    <mergeCell ref="Q21:R21"/>
    <mergeCell ref="S21:T21"/>
    <mergeCell ref="E22:F22"/>
    <mergeCell ref="G22:H22"/>
    <mergeCell ref="I22:J22"/>
    <mergeCell ref="K22:L22"/>
    <mergeCell ref="M22:N22"/>
    <mergeCell ref="O22:P22"/>
    <mergeCell ref="Q22:R22"/>
    <mergeCell ref="S22:T22"/>
    <mergeCell ref="E23:F23"/>
    <mergeCell ref="G23:H23"/>
    <mergeCell ref="I23:J23"/>
    <mergeCell ref="K23:L23"/>
    <mergeCell ref="M23:N23"/>
    <mergeCell ref="O23:P23"/>
    <mergeCell ref="Q23:R23"/>
    <mergeCell ref="S23:T23"/>
    <mergeCell ref="E24:F24"/>
    <mergeCell ref="G24:H24"/>
    <mergeCell ref="I24:J24"/>
    <mergeCell ref="K24:L24"/>
    <mergeCell ref="M24:N24"/>
    <mergeCell ref="O24:P24"/>
    <mergeCell ref="Q24:R24"/>
    <mergeCell ref="S24:T24"/>
    <mergeCell ref="E25:F25"/>
    <mergeCell ref="G25:H25"/>
    <mergeCell ref="I25:J25"/>
    <mergeCell ref="K25:L25"/>
    <mergeCell ref="M25:N25"/>
    <mergeCell ref="O25:P25"/>
    <mergeCell ref="Q25:R25"/>
    <mergeCell ref="S25:T25"/>
    <mergeCell ref="E26:F26"/>
    <mergeCell ref="G26:H26"/>
    <mergeCell ref="I26:J26"/>
    <mergeCell ref="K26:L26"/>
    <mergeCell ref="M26:N26"/>
    <mergeCell ref="O26:P26"/>
    <mergeCell ref="Q26:R26"/>
    <mergeCell ref="S26:T26"/>
    <mergeCell ref="E27:F27"/>
    <mergeCell ref="G27:H27"/>
    <mergeCell ref="I27:J27"/>
    <mergeCell ref="K27:L27"/>
    <mergeCell ref="M27:N27"/>
    <mergeCell ref="O27:P27"/>
    <mergeCell ref="Q27:R27"/>
    <mergeCell ref="S27:T27"/>
    <mergeCell ref="E28:F28"/>
    <mergeCell ref="G28:H28"/>
    <mergeCell ref="I28:J28"/>
    <mergeCell ref="K28:L28"/>
    <mergeCell ref="M28:N28"/>
    <mergeCell ref="O28:P28"/>
    <mergeCell ref="Q28:R28"/>
    <mergeCell ref="S28:T28"/>
    <mergeCell ref="E29:F29"/>
    <mergeCell ref="G29:H29"/>
    <mergeCell ref="I29:J29"/>
    <mergeCell ref="K29:L29"/>
    <mergeCell ref="M29:N29"/>
    <mergeCell ref="O29:P29"/>
    <mergeCell ref="Q29:R29"/>
    <mergeCell ref="S29:T29"/>
    <mergeCell ref="E30:F30"/>
    <mergeCell ref="G30:H30"/>
    <mergeCell ref="I30:J30"/>
    <mergeCell ref="K30:L30"/>
    <mergeCell ref="M30:N30"/>
    <mergeCell ref="O30:P30"/>
    <mergeCell ref="Q30:R30"/>
    <mergeCell ref="S30:T30"/>
    <mergeCell ref="E31:F31"/>
    <mergeCell ref="G31:H31"/>
    <mergeCell ref="I31:J31"/>
    <mergeCell ref="K31:L31"/>
    <mergeCell ref="M31:N31"/>
    <mergeCell ref="O31:P31"/>
    <mergeCell ref="Q31:R31"/>
    <mergeCell ref="S31:T31"/>
    <mergeCell ref="E32:F32"/>
    <mergeCell ref="G32:H32"/>
    <mergeCell ref="I32:J32"/>
    <mergeCell ref="K32:L32"/>
    <mergeCell ref="M32:N32"/>
    <mergeCell ref="O32:P32"/>
    <mergeCell ref="Q32:R32"/>
    <mergeCell ref="S32:T32"/>
    <mergeCell ref="E33:F33"/>
    <mergeCell ref="G33:H33"/>
    <mergeCell ref="I33:J33"/>
    <mergeCell ref="K33:L33"/>
    <mergeCell ref="M33:N33"/>
    <mergeCell ref="O33:P33"/>
    <mergeCell ref="Q33:R33"/>
    <mergeCell ref="S33:T33"/>
    <mergeCell ref="E34:F34"/>
    <mergeCell ref="G34:H34"/>
    <mergeCell ref="I34:J34"/>
    <mergeCell ref="K34:L34"/>
    <mergeCell ref="M34:N34"/>
    <mergeCell ref="O34:P34"/>
    <mergeCell ref="Q34:R34"/>
    <mergeCell ref="S34:T34"/>
    <mergeCell ref="E35:F35"/>
    <mergeCell ref="G35:H35"/>
    <mergeCell ref="I35:J35"/>
    <mergeCell ref="K35:L35"/>
    <mergeCell ref="M35:N35"/>
    <mergeCell ref="O35:P35"/>
    <mergeCell ref="Q35:R35"/>
    <mergeCell ref="S35:T35"/>
    <mergeCell ref="E36:F36"/>
    <mergeCell ref="G36:H36"/>
    <mergeCell ref="I36:J36"/>
    <mergeCell ref="K36:L36"/>
    <mergeCell ref="M36:N36"/>
    <mergeCell ref="O36:P36"/>
    <mergeCell ref="Q36:R36"/>
    <mergeCell ref="S36:T36"/>
    <mergeCell ref="E37:F37"/>
    <mergeCell ref="G37:H37"/>
    <mergeCell ref="I37:J37"/>
    <mergeCell ref="K37:L37"/>
    <mergeCell ref="M37:N37"/>
    <mergeCell ref="O37:P37"/>
    <mergeCell ref="Q37:R37"/>
    <mergeCell ref="S37:T37"/>
    <mergeCell ref="E38:F38"/>
    <mergeCell ref="G38:H38"/>
    <mergeCell ref="I38:J38"/>
    <mergeCell ref="K38:L38"/>
    <mergeCell ref="M38:N38"/>
    <mergeCell ref="O38:P38"/>
    <mergeCell ref="Q38:R38"/>
    <mergeCell ref="S38:T38"/>
    <mergeCell ref="E39:F39"/>
    <mergeCell ref="G39:H39"/>
    <mergeCell ref="I39:J39"/>
    <mergeCell ref="K39:L39"/>
    <mergeCell ref="M39:N39"/>
    <mergeCell ref="O39:P39"/>
    <mergeCell ref="Q39:R39"/>
    <mergeCell ref="S39:T39"/>
    <mergeCell ref="E40:F40"/>
    <mergeCell ref="G40:H40"/>
    <mergeCell ref="I40:J40"/>
    <mergeCell ref="K40:L40"/>
    <mergeCell ref="M40:N40"/>
    <mergeCell ref="O40:P40"/>
    <mergeCell ref="Q40:R40"/>
    <mergeCell ref="S40:T40"/>
    <mergeCell ref="E41:F41"/>
    <mergeCell ref="G41:H41"/>
    <mergeCell ref="I41:J41"/>
    <mergeCell ref="K41:L41"/>
    <mergeCell ref="M41:N41"/>
    <mergeCell ref="O41:P41"/>
    <mergeCell ref="Q41:R41"/>
    <mergeCell ref="S41:T41"/>
    <mergeCell ref="E42:F42"/>
    <mergeCell ref="G42:H42"/>
    <mergeCell ref="I42:J42"/>
    <mergeCell ref="K42:L42"/>
    <mergeCell ref="M42:N42"/>
    <mergeCell ref="O42:P42"/>
    <mergeCell ref="Q42:R42"/>
    <mergeCell ref="S42:T42"/>
    <mergeCell ref="E43:F43"/>
    <mergeCell ref="G43:H43"/>
    <mergeCell ref="I43:J43"/>
    <mergeCell ref="K43:L43"/>
    <mergeCell ref="M43:N43"/>
    <mergeCell ref="O43:P43"/>
    <mergeCell ref="Q43:R43"/>
    <mergeCell ref="S43:T43"/>
    <mergeCell ref="E44:F44"/>
    <mergeCell ref="G44:H44"/>
    <mergeCell ref="I44:J44"/>
    <mergeCell ref="K44:L44"/>
    <mergeCell ref="M44:N44"/>
    <mergeCell ref="O44:P44"/>
    <mergeCell ref="Q44:R44"/>
    <mergeCell ref="S44:T44"/>
    <mergeCell ref="E45:F45"/>
    <mergeCell ref="G45:H45"/>
    <mergeCell ref="I45:J45"/>
    <mergeCell ref="K45:L45"/>
    <mergeCell ref="M45:N45"/>
    <mergeCell ref="O45:P45"/>
    <mergeCell ref="Q45:R45"/>
    <mergeCell ref="S45:T45"/>
    <mergeCell ref="E46:F46"/>
    <mergeCell ref="G46:H46"/>
    <mergeCell ref="I46:J46"/>
    <mergeCell ref="K46:L46"/>
    <mergeCell ref="M46:N46"/>
    <mergeCell ref="O46:P46"/>
    <mergeCell ref="Q46:R46"/>
    <mergeCell ref="S46:T46"/>
    <mergeCell ref="E47:F47"/>
    <mergeCell ref="G47:H47"/>
    <mergeCell ref="I47:J47"/>
    <mergeCell ref="K47:L47"/>
    <mergeCell ref="M47:N47"/>
    <mergeCell ref="O47:P47"/>
    <mergeCell ref="Q47:R47"/>
    <mergeCell ref="S47:T47"/>
    <mergeCell ref="E48:F48"/>
    <mergeCell ref="G48:H48"/>
    <mergeCell ref="I48:J48"/>
    <mergeCell ref="K48:L48"/>
    <mergeCell ref="M48:N48"/>
    <mergeCell ref="O48:P48"/>
    <mergeCell ref="Q48:R48"/>
    <mergeCell ref="S48:T48"/>
    <mergeCell ref="E49:F49"/>
    <mergeCell ref="G49:H49"/>
    <mergeCell ref="I49:J49"/>
    <mergeCell ref="K49:L49"/>
    <mergeCell ref="M49:N49"/>
    <mergeCell ref="O49:P49"/>
    <mergeCell ref="Q49:R49"/>
    <mergeCell ref="S49:T49"/>
    <mergeCell ref="E50:F50"/>
    <mergeCell ref="G50:H50"/>
    <mergeCell ref="I50:J50"/>
    <mergeCell ref="K50:L50"/>
    <mergeCell ref="M50:N50"/>
    <mergeCell ref="O50:P50"/>
    <mergeCell ref="Q50:R50"/>
    <mergeCell ref="S50:T50"/>
    <mergeCell ref="E51:F51"/>
    <mergeCell ref="G51:H51"/>
    <mergeCell ref="I51:J51"/>
    <mergeCell ref="K51:L51"/>
    <mergeCell ref="M51:N51"/>
    <mergeCell ref="O51:P51"/>
    <mergeCell ref="Q51:R51"/>
    <mergeCell ref="S51:T51"/>
    <mergeCell ref="E52:F52"/>
    <mergeCell ref="G52:H52"/>
    <mergeCell ref="I52:J52"/>
    <mergeCell ref="K52:L52"/>
    <mergeCell ref="M52:N52"/>
    <mergeCell ref="O52:P52"/>
    <mergeCell ref="Q52:R52"/>
    <mergeCell ref="S52:T52"/>
    <mergeCell ref="E53:F53"/>
    <mergeCell ref="G53:H53"/>
    <mergeCell ref="I53:J53"/>
    <mergeCell ref="K53:L53"/>
    <mergeCell ref="M53:N53"/>
    <mergeCell ref="O53:P53"/>
    <mergeCell ref="Q53:R53"/>
    <mergeCell ref="S53:T53"/>
    <mergeCell ref="E54:F54"/>
    <mergeCell ref="G54:H54"/>
    <mergeCell ref="I54:J54"/>
    <mergeCell ref="K54:L54"/>
    <mergeCell ref="M54:N54"/>
    <mergeCell ref="O54:P54"/>
    <mergeCell ref="Q54:R54"/>
    <mergeCell ref="S54:T54"/>
    <mergeCell ref="E55:F55"/>
    <mergeCell ref="G55:H55"/>
    <mergeCell ref="I55:J55"/>
    <mergeCell ref="K55:L55"/>
    <mergeCell ref="M55:N55"/>
    <mergeCell ref="O55:P55"/>
    <mergeCell ref="Q55:R55"/>
    <mergeCell ref="S55:T55"/>
    <mergeCell ref="E56:F56"/>
    <mergeCell ref="G56:H56"/>
    <mergeCell ref="I56:J56"/>
    <mergeCell ref="K56:L56"/>
    <mergeCell ref="M56:N56"/>
    <mergeCell ref="O56:P56"/>
    <mergeCell ref="Q56:R56"/>
    <mergeCell ref="S56:T56"/>
    <mergeCell ref="E57:F57"/>
    <mergeCell ref="G57:H57"/>
    <mergeCell ref="I57:J57"/>
    <mergeCell ref="K57:L57"/>
    <mergeCell ref="M57:N57"/>
    <mergeCell ref="O57:P57"/>
    <mergeCell ref="Q57:R57"/>
    <mergeCell ref="S57:T57"/>
    <mergeCell ref="E58:F58"/>
    <mergeCell ref="G58:H58"/>
    <mergeCell ref="I58:J58"/>
    <mergeCell ref="K58:L58"/>
    <mergeCell ref="M58:N58"/>
    <mergeCell ref="O58:P58"/>
    <mergeCell ref="Q58:R58"/>
    <mergeCell ref="S58:T58"/>
    <mergeCell ref="E59:F59"/>
    <mergeCell ref="G59:H59"/>
    <mergeCell ref="I59:J59"/>
    <mergeCell ref="K59:L59"/>
    <mergeCell ref="M59:N59"/>
    <mergeCell ref="O59:P59"/>
    <mergeCell ref="Q59:R59"/>
    <mergeCell ref="S59:T59"/>
    <mergeCell ref="E60:F60"/>
    <mergeCell ref="G60:H60"/>
    <mergeCell ref="I60:J60"/>
    <mergeCell ref="K60:L60"/>
    <mergeCell ref="M60:N60"/>
    <mergeCell ref="O60:P60"/>
    <mergeCell ref="Q60:R60"/>
    <mergeCell ref="S60:T60"/>
    <mergeCell ref="E61:F61"/>
    <mergeCell ref="G61:H61"/>
    <mergeCell ref="I61:J61"/>
    <mergeCell ref="K61:L61"/>
    <mergeCell ref="M61:N61"/>
    <mergeCell ref="O61:P61"/>
    <mergeCell ref="Q61:R61"/>
    <mergeCell ref="S61:T61"/>
    <mergeCell ref="E62:F62"/>
    <mergeCell ref="G62:H62"/>
    <mergeCell ref="I62:J62"/>
    <mergeCell ref="K62:L62"/>
    <mergeCell ref="M62:N62"/>
    <mergeCell ref="O62:P62"/>
    <mergeCell ref="Q62:R62"/>
    <mergeCell ref="S62:T62"/>
    <mergeCell ref="E63:F63"/>
    <mergeCell ref="G63:H63"/>
    <mergeCell ref="I63:J63"/>
    <mergeCell ref="K63:L63"/>
    <mergeCell ref="M63:N63"/>
    <mergeCell ref="O63:P63"/>
    <mergeCell ref="Q63:R63"/>
    <mergeCell ref="S63:T63"/>
    <mergeCell ref="E64:F64"/>
    <mergeCell ref="G64:H64"/>
    <mergeCell ref="I64:J64"/>
    <mergeCell ref="K64:L64"/>
    <mergeCell ref="M64:N64"/>
    <mergeCell ref="O64:P64"/>
    <mergeCell ref="Q64:R64"/>
    <mergeCell ref="S64:T64"/>
    <mergeCell ref="E65:F65"/>
    <mergeCell ref="G65:H65"/>
    <mergeCell ref="I65:J65"/>
    <mergeCell ref="K65:L65"/>
    <mergeCell ref="M65:N65"/>
    <mergeCell ref="O65:P65"/>
    <mergeCell ref="Q65:R65"/>
    <mergeCell ref="S65:T65"/>
    <mergeCell ref="E66:F66"/>
    <mergeCell ref="G66:H66"/>
    <mergeCell ref="I66:J66"/>
    <mergeCell ref="K66:L66"/>
    <mergeCell ref="M66:N66"/>
    <mergeCell ref="O66:P66"/>
    <mergeCell ref="Q66:R66"/>
    <mergeCell ref="S66:T66"/>
    <mergeCell ref="E67:F67"/>
    <mergeCell ref="G67:H67"/>
    <mergeCell ref="I67:J67"/>
    <mergeCell ref="K67:L67"/>
    <mergeCell ref="M67:N67"/>
    <mergeCell ref="O67:P67"/>
    <mergeCell ref="Q67:R67"/>
    <mergeCell ref="S67:T67"/>
    <mergeCell ref="E68:F68"/>
    <mergeCell ref="G68:H68"/>
    <mergeCell ref="I68:J68"/>
    <mergeCell ref="K68:L68"/>
    <mergeCell ref="M68:N68"/>
    <mergeCell ref="O68:P68"/>
    <mergeCell ref="Q68:R68"/>
    <mergeCell ref="S68:T68"/>
    <mergeCell ref="E69:F69"/>
    <mergeCell ref="G69:H69"/>
    <mergeCell ref="I69:J69"/>
    <mergeCell ref="K69:L69"/>
    <mergeCell ref="M69:N69"/>
    <mergeCell ref="O69:P69"/>
    <mergeCell ref="Q69:R69"/>
    <mergeCell ref="S69:T69"/>
    <mergeCell ref="E70:F70"/>
    <mergeCell ref="G70:H70"/>
    <mergeCell ref="I70:J70"/>
    <mergeCell ref="K70:L70"/>
    <mergeCell ref="M70:N70"/>
    <mergeCell ref="O70:P70"/>
    <mergeCell ref="Q70:R70"/>
    <mergeCell ref="S70:T70"/>
    <mergeCell ref="E71:F71"/>
    <mergeCell ref="G71:H71"/>
    <mergeCell ref="I71:J71"/>
    <mergeCell ref="K71:L71"/>
    <mergeCell ref="M71:N71"/>
    <mergeCell ref="O71:P71"/>
    <mergeCell ref="Q71:R71"/>
    <mergeCell ref="S71:T71"/>
    <mergeCell ref="E72:F72"/>
    <mergeCell ref="G72:H72"/>
    <mergeCell ref="I72:J72"/>
    <mergeCell ref="K72:L72"/>
    <mergeCell ref="M72:N72"/>
    <mergeCell ref="O72:P72"/>
    <mergeCell ref="Q72:R72"/>
    <mergeCell ref="S72:T72"/>
    <mergeCell ref="E73:F73"/>
    <mergeCell ref="G73:H73"/>
    <mergeCell ref="I73:J73"/>
    <mergeCell ref="K73:L73"/>
    <mergeCell ref="M73:N73"/>
    <mergeCell ref="O73:P73"/>
    <mergeCell ref="Q73:R73"/>
    <mergeCell ref="S73:T73"/>
    <mergeCell ref="E74:F74"/>
    <mergeCell ref="G74:H74"/>
    <mergeCell ref="I74:J74"/>
    <mergeCell ref="K74:L74"/>
    <mergeCell ref="M74:N74"/>
    <mergeCell ref="O74:P74"/>
    <mergeCell ref="Q74:R74"/>
    <mergeCell ref="S74:T74"/>
    <mergeCell ref="E75:F75"/>
    <mergeCell ref="G75:H75"/>
    <mergeCell ref="I75:J75"/>
    <mergeCell ref="K75:L75"/>
    <mergeCell ref="M75:N75"/>
    <mergeCell ref="O75:P75"/>
    <mergeCell ref="Q75:R75"/>
    <mergeCell ref="S75:T75"/>
    <mergeCell ref="E76:F76"/>
    <mergeCell ref="G76:H76"/>
    <mergeCell ref="I76:J76"/>
    <mergeCell ref="K76:L76"/>
    <mergeCell ref="M76:N76"/>
    <mergeCell ref="O76:P76"/>
    <mergeCell ref="Q76:R76"/>
    <mergeCell ref="S76:T76"/>
    <mergeCell ref="E77:F77"/>
    <mergeCell ref="G77:H77"/>
    <mergeCell ref="I77:J77"/>
    <mergeCell ref="K77:L77"/>
    <mergeCell ref="M77:N77"/>
    <mergeCell ref="O77:P77"/>
    <mergeCell ref="Q77:R77"/>
    <mergeCell ref="S77:T77"/>
    <mergeCell ref="E78:F78"/>
    <mergeCell ref="G78:H78"/>
    <mergeCell ref="I78:J78"/>
    <mergeCell ref="K78:L78"/>
    <mergeCell ref="M78:N78"/>
    <mergeCell ref="O78:P78"/>
    <mergeCell ref="Q78:R78"/>
    <mergeCell ref="S78:T78"/>
    <mergeCell ref="E79:F79"/>
    <mergeCell ref="G79:H79"/>
    <mergeCell ref="I79:J79"/>
    <mergeCell ref="K79:L79"/>
    <mergeCell ref="M79:N79"/>
    <mergeCell ref="O79:P79"/>
    <mergeCell ref="Q79:R79"/>
    <mergeCell ref="S79:T79"/>
    <mergeCell ref="E80:F80"/>
    <mergeCell ref="G80:H80"/>
    <mergeCell ref="I80:J80"/>
    <mergeCell ref="K80:L80"/>
    <mergeCell ref="M80:N80"/>
    <mergeCell ref="O80:P80"/>
    <mergeCell ref="Q80:R80"/>
    <mergeCell ref="S80:T80"/>
    <mergeCell ref="E81:F81"/>
    <mergeCell ref="G81:H81"/>
    <mergeCell ref="I81:J81"/>
    <mergeCell ref="K81:L81"/>
    <mergeCell ref="M81:N81"/>
    <mergeCell ref="O81:P81"/>
    <mergeCell ref="Q81:R81"/>
    <mergeCell ref="S81:T81"/>
    <mergeCell ref="E82:F82"/>
    <mergeCell ref="G82:H82"/>
    <mergeCell ref="I82:J82"/>
    <mergeCell ref="K82:L82"/>
    <mergeCell ref="M82:N82"/>
    <mergeCell ref="O82:P82"/>
    <mergeCell ref="Q82:R82"/>
    <mergeCell ref="S82:T82"/>
    <mergeCell ref="E83:F83"/>
    <mergeCell ref="G83:H83"/>
    <mergeCell ref="I83:J83"/>
    <mergeCell ref="K83:L83"/>
    <mergeCell ref="M83:N83"/>
    <mergeCell ref="O83:P83"/>
    <mergeCell ref="Q83:R83"/>
    <mergeCell ref="S83:T83"/>
    <mergeCell ref="E84:F84"/>
    <mergeCell ref="G84:H84"/>
    <mergeCell ref="I84:J84"/>
    <mergeCell ref="K84:L84"/>
    <mergeCell ref="M84:N84"/>
    <mergeCell ref="O84:P84"/>
    <mergeCell ref="Q84:R84"/>
    <mergeCell ref="S84:T84"/>
    <mergeCell ref="E85:F85"/>
    <mergeCell ref="G85:H85"/>
    <mergeCell ref="I85:J85"/>
    <mergeCell ref="K85:L85"/>
    <mergeCell ref="M85:N85"/>
    <mergeCell ref="O85:P85"/>
    <mergeCell ref="Q85:R85"/>
    <mergeCell ref="S85:T85"/>
    <mergeCell ref="E86:F86"/>
    <mergeCell ref="G86:H86"/>
    <mergeCell ref="I86:J86"/>
    <mergeCell ref="K86:L86"/>
    <mergeCell ref="M86:N86"/>
    <mergeCell ref="O86:P86"/>
    <mergeCell ref="Q86:R86"/>
    <mergeCell ref="S86:T86"/>
    <mergeCell ref="E87:F87"/>
    <mergeCell ref="G87:H87"/>
    <mergeCell ref="I87:J87"/>
    <mergeCell ref="K87:L87"/>
    <mergeCell ref="M87:N87"/>
    <mergeCell ref="O87:P87"/>
    <mergeCell ref="Q87:R87"/>
    <mergeCell ref="S87:T87"/>
    <mergeCell ref="E88:F88"/>
    <mergeCell ref="G88:H88"/>
    <mergeCell ref="I88:J88"/>
    <mergeCell ref="K88:L88"/>
    <mergeCell ref="M88:N88"/>
    <mergeCell ref="O88:P88"/>
    <mergeCell ref="Q88:R88"/>
    <mergeCell ref="S88:T88"/>
    <mergeCell ref="E89:F89"/>
    <mergeCell ref="G89:H89"/>
    <mergeCell ref="I89:J89"/>
    <mergeCell ref="K89:L89"/>
    <mergeCell ref="M89:N89"/>
    <mergeCell ref="O89:P89"/>
    <mergeCell ref="Q89:R89"/>
    <mergeCell ref="S89:T89"/>
    <mergeCell ref="E90:F90"/>
    <mergeCell ref="G90:H90"/>
    <mergeCell ref="I90:J90"/>
    <mergeCell ref="K90:L90"/>
    <mergeCell ref="M90:N90"/>
    <mergeCell ref="O90:P90"/>
    <mergeCell ref="Q90:R90"/>
    <mergeCell ref="S90:T90"/>
    <mergeCell ref="E91:F91"/>
    <mergeCell ref="G91:H91"/>
    <mergeCell ref="I91:J91"/>
    <mergeCell ref="K91:L91"/>
    <mergeCell ref="M91:N91"/>
    <mergeCell ref="O91:P91"/>
    <mergeCell ref="Q91:R91"/>
    <mergeCell ref="S91:T91"/>
    <mergeCell ref="E92:F92"/>
    <mergeCell ref="G92:H92"/>
    <mergeCell ref="I92:J92"/>
    <mergeCell ref="K92:L92"/>
    <mergeCell ref="M92:N92"/>
    <mergeCell ref="O92:P92"/>
    <mergeCell ref="Q92:R92"/>
    <mergeCell ref="S92:T92"/>
    <mergeCell ref="E93:F93"/>
    <mergeCell ref="G93:H93"/>
    <mergeCell ref="I93:J93"/>
    <mergeCell ref="K93:L93"/>
    <mergeCell ref="M93:N93"/>
    <mergeCell ref="O93:P93"/>
    <mergeCell ref="Q93:R93"/>
    <mergeCell ref="S93:T93"/>
    <mergeCell ref="E94:F94"/>
    <mergeCell ref="G94:H94"/>
    <mergeCell ref="I94:J94"/>
    <mergeCell ref="K94:L94"/>
    <mergeCell ref="M94:N94"/>
    <mergeCell ref="O94:P94"/>
    <mergeCell ref="Q94:R94"/>
    <mergeCell ref="S94:T94"/>
    <mergeCell ref="E95:F95"/>
    <mergeCell ref="G95:H95"/>
    <mergeCell ref="I95:J95"/>
    <mergeCell ref="K95:L95"/>
    <mergeCell ref="M95:N95"/>
    <mergeCell ref="O95:P95"/>
    <mergeCell ref="Q95:R95"/>
    <mergeCell ref="S95:T95"/>
    <mergeCell ref="E96:F96"/>
    <mergeCell ref="G96:H96"/>
    <mergeCell ref="I96:J96"/>
    <mergeCell ref="K96:L96"/>
    <mergeCell ref="M96:N96"/>
    <mergeCell ref="O96:P96"/>
    <mergeCell ref="Q96:R96"/>
    <mergeCell ref="S96:T96"/>
    <mergeCell ref="E97:F97"/>
    <mergeCell ref="G97:H97"/>
    <mergeCell ref="I97:J97"/>
    <mergeCell ref="K97:L97"/>
    <mergeCell ref="M97:N97"/>
    <mergeCell ref="O97:P97"/>
    <mergeCell ref="Q97:R97"/>
    <mergeCell ref="S97:T97"/>
    <mergeCell ref="E98:F98"/>
    <mergeCell ref="G98:H98"/>
    <mergeCell ref="I98:J98"/>
    <mergeCell ref="K98:L98"/>
    <mergeCell ref="M98:N98"/>
    <mergeCell ref="O98:P98"/>
    <mergeCell ref="Q98:R98"/>
    <mergeCell ref="S98:T98"/>
    <mergeCell ref="E99:F99"/>
    <mergeCell ref="G99:H99"/>
    <mergeCell ref="I99:J99"/>
    <mergeCell ref="K99:L99"/>
    <mergeCell ref="M99:N99"/>
    <mergeCell ref="O99:P99"/>
    <mergeCell ref="Q99:R99"/>
    <mergeCell ref="S99:T99"/>
    <mergeCell ref="E100:F100"/>
    <mergeCell ref="G100:H100"/>
    <mergeCell ref="I100:J100"/>
    <mergeCell ref="K100:L100"/>
    <mergeCell ref="M100:N100"/>
    <mergeCell ref="O100:P100"/>
    <mergeCell ref="Q100:R100"/>
    <mergeCell ref="S100:T100"/>
    <mergeCell ref="E101:F101"/>
    <mergeCell ref="G101:H101"/>
    <mergeCell ref="I101:J101"/>
    <mergeCell ref="K101:L101"/>
    <mergeCell ref="M101:N101"/>
    <mergeCell ref="O101:P101"/>
    <mergeCell ref="Q101:R101"/>
    <mergeCell ref="S101:T101"/>
    <mergeCell ref="E102:F102"/>
    <mergeCell ref="G102:H102"/>
    <mergeCell ref="I102:J102"/>
    <mergeCell ref="K102:L102"/>
    <mergeCell ref="M102:N102"/>
    <mergeCell ref="O102:P102"/>
    <mergeCell ref="Q102:R102"/>
    <mergeCell ref="S102:T102"/>
    <mergeCell ref="E103:F103"/>
    <mergeCell ref="G103:H103"/>
    <mergeCell ref="I103:J103"/>
    <mergeCell ref="K103:L103"/>
    <mergeCell ref="M103:N103"/>
    <mergeCell ref="O103:P103"/>
    <mergeCell ref="Q103:R103"/>
    <mergeCell ref="S103:T103"/>
    <mergeCell ref="E104:F104"/>
    <mergeCell ref="G104:H104"/>
    <mergeCell ref="I104:J104"/>
    <mergeCell ref="K104:L104"/>
    <mergeCell ref="M104:N104"/>
    <mergeCell ref="O104:P104"/>
    <mergeCell ref="Q104:R104"/>
    <mergeCell ref="S104:T104"/>
    <mergeCell ref="E105:F105"/>
    <mergeCell ref="G105:H105"/>
    <mergeCell ref="I105:J105"/>
    <mergeCell ref="K105:L105"/>
    <mergeCell ref="M105:N105"/>
    <mergeCell ref="O105:P105"/>
    <mergeCell ref="Q105:R105"/>
    <mergeCell ref="S105:T105"/>
    <mergeCell ref="E106:F106"/>
    <mergeCell ref="G106:H106"/>
    <mergeCell ref="I106:J106"/>
    <mergeCell ref="K106:L106"/>
    <mergeCell ref="M106:N106"/>
    <mergeCell ref="O106:P106"/>
    <mergeCell ref="Q106:R106"/>
    <mergeCell ref="S106:T106"/>
    <mergeCell ref="E107:F107"/>
    <mergeCell ref="G107:H107"/>
    <mergeCell ref="I107:J107"/>
    <mergeCell ref="K107:L107"/>
    <mergeCell ref="M107:N107"/>
    <mergeCell ref="O107:P107"/>
    <mergeCell ref="Q107:R107"/>
    <mergeCell ref="S107:T107"/>
    <mergeCell ref="E108:F108"/>
    <mergeCell ref="G108:H108"/>
    <mergeCell ref="I108:J108"/>
    <mergeCell ref="K108:L108"/>
    <mergeCell ref="M108:N108"/>
    <mergeCell ref="O108:P108"/>
    <mergeCell ref="Q108:R108"/>
    <mergeCell ref="S108:T108"/>
    <mergeCell ref="E109:F109"/>
    <mergeCell ref="G109:H109"/>
    <mergeCell ref="I109:J109"/>
    <mergeCell ref="K109:L109"/>
    <mergeCell ref="M109:N109"/>
    <mergeCell ref="O109:P109"/>
    <mergeCell ref="Q109:R109"/>
    <mergeCell ref="S109:T109"/>
    <mergeCell ref="E110:F110"/>
    <mergeCell ref="G110:H110"/>
    <mergeCell ref="I110:J110"/>
    <mergeCell ref="K110:L110"/>
    <mergeCell ref="M110:N110"/>
    <mergeCell ref="O110:P110"/>
    <mergeCell ref="Q110:R110"/>
    <mergeCell ref="S110:T110"/>
    <mergeCell ref="E111:F111"/>
    <mergeCell ref="G111:H111"/>
    <mergeCell ref="I111:J111"/>
    <mergeCell ref="K111:L111"/>
    <mergeCell ref="M111:N111"/>
    <mergeCell ref="O111:P111"/>
    <mergeCell ref="Q111:R111"/>
    <mergeCell ref="S111:T111"/>
    <mergeCell ref="E112:F112"/>
    <mergeCell ref="G112:H112"/>
    <mergeCell ref="I112:J112"/>
    <mergeCell ref="K112:L112"/>
    <mergeCell ref="M112:N112"/>
    <mergeCell ref="O112:P112"/>
    <mergeCell ref="Q112:R112"/>
    <mergeCell ref="S112:T112"/>
    <mergeCell ref="E113:F113"/>
    <mergeCell ref="G113:H113"/>
    <mergeCell ref="I113:J113"/>
    <mergeCell ref="K113:L113"/>
    <mergeCell ref="M113:N113"/>
    <mergeCell ref="O113:P113"/>
    <mergeCell ref="Q113:R113"/>
    <mergeCell ref="S113:T113"/>
    <mergeCell ref="E114:F114"/>
    <mergeCell ref="G114:H114"/>
    <mergeCell ref="I114:J114"/>
    <mergeCell ref="K114:L114"/>
    <mergeCell ref="M114:N114"/>
    <mergeCell ref="O114:P114"/>
    <mergeCell ref="Q114:R114"/>
    <mergeCell ref="S114:T114"/>
    <mergeCell ref="E115:F115"/>
    <mergeCell ref="G115:H115"/>
    <mergeCell ref="I115:J115"/>
    <mergeCell ref="K115:L115"/>
    <mergeCell ref="M115:N115"/>
    <mergeCell ref="O115:P115"/>
    <mergeCell ref="Q115:R115"/>
    <mergeCell ref="S115:T115"/>
    <mergeCell ref="E116:F116"/>
    <mergeCell ref="G116:H116"/>
    <mergeCell ref="I116:J116"/>
    <mergeCell ref="K116:L116"/>
    <mergeCell ref="M116:N116"/>
    <mergeCell ref="O116:P116"/>
    <mergeCell ref="Q116:R116"/>
    <mergeCell ref="S116:T116"/>
    <mergeCell ref="E117:F117"/>
    <mergeCell ref="G117:H117"/>
    <mergeCell ref="I117:J117"/>
    <mergeCell ref="K117:L117"/>
    <mergeCell ref="M117:N117"/>
    <mergeCell ref="O117:P117"/>
    <mergeCell ref="Q117:R117"/>
    <mergeCell ref="S117:T117"/>
    <mergeCell ref="E118:F118"/>
    <mergeCell ref="G118:H118"/>
    <mergeCell ref="I118:J118"/>
    <mergeCell ref="K118:L118"/>
    <mergeCell ref="M118:N118"/>
    <mergeCell ref="O118:P118"/>
    <mergeCell ref="Q118:R118"/>
    <mergeCell ref="S118:T118"/>
    <mergeCell ref="E119:F119"/>
    <mergeCell ref="G119:H119"/>
    <mergeCell ref="I119:J119"/>
    <mergeCell ref="K119:L119"/>
    <mergeCell ref="M119:N119"/>
    <mergeCell ref="O119:P119"/>
    <mergeCell ref="Q119:R119"/>
    <mergeCell ref="S119:T119"/>
    <mergeCell ref="E120:F120"/>
    <mergeCell ref="G120:H120"/>
    <mergeCell ref="I120:J120"/>
    <mergeCell ref="K120:L120"/>
    <mergeCell ref="M120:N120"/>
    <mergeCell ref="O120:P120"/>
    <mergeCell ref="Q120:R120"/>
    <mergeCell ref="S120:T120"/>
    <mergeCell ref="E121:F121"/>
    <mergeCell ref="G121:H121"/>
    <mergeCell ref="I121:J121"/>
    <mergeCell ref="K121:L121"/>
    <mergeCell ref="M121:N121"/>
    <mergeCell ref="O121:P121"/>
    <mergeCell ref="Q121:R121"/>
    <mergeCell ref="S121:T121"/>
    <mergeCell ref="E122:F122"/>
    <mergeCell ref="G122:H122"/>
    <mergeCell ref="I122:J122"/>
    <mergeCell ref="K122:L122"/>
    <mergeCell ref="M122:N122"/>
    <mergeCell ref="O122:P122"/>
    <mergeCell ref="Q122:R122"/>
    <mergeCell ref="S122:T122"/>
    <mergeCell ref="E123:F123"/>
    <mergeCell ref="G123:H123"/>
    <mergeCell ref="I123:J123"/>
    <mergeCell ref="K123:L123"/>
    <mergeCell ref="M123:N123"/>
    <mergeCell ref="O123:P123"/>
    <mergeCell ref="Q123:R123"/>
    <mergeCell ref="S123:T123"/>
    <mergeCell ref="E124:F124"/>
    <mergeCell ref="G124:H124"/>
    <mergeCell ref="I124:J124"/>
    <mergeCell ref="K124:L124"/>
    <mergeCell ref="M124:N124"/>
    <mergeCell ref="O124:P124"/>
    <mergeCell ref="Q124:R124"/>
    <mergeCell ref="S124:T124"/>
    <mergeCell ref="E125:F125"/>
    <mergeCell ref="G125:H125"/>
    <mergeCell ref="I125:J125"/>
    <mergeCell ref="K125:L125"/>
    <mergeCell ref="M125:N125"/>
    <mergeCell ref="O125:P125"/>
    <mergeCell ref="Q125:R125"/>
    <mergeCell ref="S125:T125"/>
    <mergeCell ref="E126:F126"/>
    <mergeCell ref="G126:H126"/>
    <mergeCell ref="I126:J126"/>
    <mergeCell ref="K126:L126"/>
    <mergeCell ref="M126:N126"/>
    <mergeCell ref="O126:P126"/>
    <mergeCell ref="Q126:R126"/>
    <mergeCell ref="S126:T126"/>
    <mergeCell ref="E127:F127"/>
    <mergeCell ref="G127:H127"/>
    <mergeCell ref="I127:J127"/>
    <mergeCell ref="K127:L127"/>
    <mergeCell ref="M127:N127"/>
    <mergeCell ref="O127:P127"/>
    <mergeCell ref="Q127:R127"/>
    <mergeCell ref="S127:T127"/>
    <mergeCell ref="E128:F128"/>
    <mergeCell ref="G128:H128"/>
    <mergeCell ref="I128:J128"/>
    <mergeCell ref="K128:L128"/>
    <mergeCell ref="M128:N128"/>
    <mergeCell ref="O128:P128"/>
    <mergeCell ref="Q128:R128"/>
    <mergeCell ref="S128:T128"/>
    <mergeCell ref="E129:F129"/>
    <mergeCell ref="G129:H129"/>
    <mergeCell ref="I129:J129"/>
    <mergeCell ref="K129:L129"/>
    <mergeCell ref="M129:N129"/>
    <mergeCell ref="O129:P129"/>
    <mergeCell ref="Q129:R129"/>
    <mergeCell ref="S129:T129"/>
    <mergeCell ref="E130:F130"/>
    <mergeCell ref="G130:H130"/>
    <mergeCell ref="I130:J130"/>
    <mergeCell ref="K130:L130"/>
    <mergeCell ref="M130:N130"/>
    <mergeCell ref="O130:P130"/>
    <mergeCell ref="Q130:R130"/>
    <mergeCell ref="S130:T130"/>
    <mergeCell ref="E131:F131"/>
    <mergeCell ref="G131:H131"/>
    <mergeCell ref="I131:J131"/>
    <mergeCell ref="K131:L131"/>
    <mergeCell ref="M131:N131"/>
    <mergeCell ref="O131:P131"/>
    <mergeCell ref="Q131:R131"/>
    <mergeCell ref="S131:T131"/>
    <mergeCell ref="E132:F132"/>
    <mergeCell ref="G132:H132"/>
    <mergeCell ref="I132:J132"/>
    <mergeCell ref="K132:L132"/>
    <mergeCell ref="M132:N132"/>
    <mergeCell ref="O132:P132"/>
    <mergeCell ref="Q132:R132"/>
    <mergeCell ref="S132:T132"/>
    <mergeCell ref="E133:F133"/>
    <mergeCell ref="G133:H133"/>
    <mergeCell ref="I133:J133"/>
    <mergeCell ref="K133:L133"/>
    <mergeCell ref="M133:N133"/>
    <mergeCell ref="O133:P133"/>
    <mergeCell ref="Q133:R133"/>
    <mergeCell ref="S133:T133"/>
    <mergeCell ref="E134:F134"/>
    <mergeCell ref="G134:H134"/>
    <mergeCell ref="I134:J134"/>
    <mergeCell ref="K134:L134"/>
    <mergeCell ref="M134:N134"/>
    <mergeCell ref="O134:P134"/>
    <mergeCell ref="Q134:R134"/>
    <mergeCell ref="S134:T134"/>
    <mergeCell ref="E135:F135"/>
    <mergeCell ref="G135:H135"/>
    <mergeCell ref="I135:J135"/>
    <mergeCell ref="K135:L135"/>
    <mergeCell ref="M135:N135"/>
    <mergeCell ref="O135:P135"/>
    <mergeCell ref="Q135:R135"/>
    <mergeCell ref="S135:T135"/>
    <mergeCell ref="E136:F136"/>
    <mergeCell ref="G136:H136"/>
    <mergeCell ref="I136:J136"/>
    <mergeCell ref="K136:L136"/>
    <mergeCell ref="M136:N136"/>
    <mergeCell ref="O136:P136"/>
    <mergeCell ref="Q136:R136"/>
    <mergeCell ref="S136:T136"/>
    <mergeCell ref="E137:F137"/>
    <mergeCell ref="G137:H137"/>
    <mergeCell ref="I137:J137"/>
    <mergeCell ref="K137:L137"/>
    <mergeCell ref="M137:N137"/>
    <mergeCell ref="O137:P137"/>
    <mergeCell ref="Q137:R137"/>
    <mergeCell ref="S137:T137"/>
    <mergeCell ref="E138:F138"/>
    <mergeCell ref="G138:H138"/>
    <mergeCell ref="I138:J138"/>
    <mergeCell ref="K138:L138"/>
    <mergeCell ref="M138:N138"/>
    <mergeCell ref="O138:P138"/>
    <mergeCell ref="Q138:R138"/>
    <mergeCell ref="S138:T138"/>
    <mergeCell ref="E139:F139"/>
    <mergeCell ref="G139:H139"/>
    <mergeCell ref="I139:J139"/>
    <mergeCell ref="K139:L139"/>
    <mergeCell ref="M139:N139"/>
    <mergeCell ref="O139:P139"/>
    <mergeCell ref="Q139:R139"/>
    <mergeCell ref="S139:T139"/>
    <mergeCell ref="E140:F140"/>
    <mergeCell ref="G140:H140"/>
    <mergeCell ref="I140:J140"/>
    <mergeCell ref="K140:L140"/>
    <mergeCell ref="M140:N140"/>
    <mergeCell ref="O140:P140"/>
    <mergeCell ref="Q140:R140"/>
    <mergeCell ref="S140:T140"/>
    <mergeCell ref="E141:F141"/>
    <mergeCell ref="G141:H141"/>
    <mergeCell ref="I141:J141"/>
    <mergeCell ref="K141:L141"/>
    <mergeCell ref="M141:N141"/>
    <mergeCell ref="O141:P141"/>
    <mergeCell ref="Q141:R141"/>
    <mergeCell ref="S141:T141"/>
    <mergeCell ref="E142:F142"/>
    <mergeCell ref="G142:H142"/>
    <mergeCell ref="I142:J142"/>
    <mergeCell ref="K142:L142"/>
    <mergeCell ref="M142:N142"/>
    <mergeCell ref="O142:P142"/>
    <mergeCell ref="Q142:R142"/>
    <mergeCell ref="S142:T142"/>
    <mergeCell ref="E143:F143"/>
    <mergeCell ref="G143:H143"/>
    <mergeCell ref="I143:J143"/>
    <mergeCell ref="K143:L143"/>
    <mergeCell ref="M143:N143"/>
    <mergeCell ref="O143:P143"/>
    <mergeCell ref="Q143:R143"/>
    <mergeCell ref="S143:T143"/>
    <mergeCell ref="E144:F144"/>
    <mergeCell ref="G144:H144"/>
    <mergeCell ref="I144:J144"/>
    <mergeCell ref="K144:L144"/>
    <mergeCell ref="M144:N144"/>
    <mergeCell ref="O144:P144"/>
    <mergeCell ref="Q144:R144"/>
    <mergeCell ref="S144:T144"/>
    <mergeCell ref="E145:F145"/>
    <mergeCell ref="G145:H145"/>
    <mergeCell ref="I145:J145"/>
    <mergeCell ref="K145:L145"/>
    <mergeCell ref="M145:N145"/>
    <mergeCell ref="O145:P145"/>
    <mergeCell ref="Q145:R145"/>
    <mergeCell ref="S145:T145"/>
    <mergeCell ref="E146:F146"/>
    <mergeCell ref="G146:H146"/>
    <mergeCell ref="I146:J146"/>
    <mergeCell ref="K146:L146"/>
    <mergeCell ref="M146:N146"/>
    <mergeCell ref="O146:P146"/>
    <mergeCell ref="Q146:R146"/>
    <mergeCell ref="S146:T146"/>
    <mergeCell ref="E147:F147"/>
    <mergeCell ref="G147:H147"/>
    <mergeCell ref="I147:J147"/>
    <mergeCell ref="K147:L147"/>
    <mergeCell ref="M147:N147"/>
    <mergeCell ref="O147:P147"/>
    <mergeCell ref="Q147:R147"/>
    <mergeCell ref="S147:T147"/>
    <mergeCell ref="E148:F148"/>
    <mergeCell ref="G148:H148"/>
    <mergeCell ref="I148:J148"/>
    <mergeCell ref="K148:L148"/>
    <mergeCell ref="M148:N148"/>
    <mergeCell ref="O148:P148"/>
    <mergeCell ref="Q148:R148"/>
    <mergeCell ref="S148:T148"/>
    <mergeCell ref="E149:F149"/>
    <mergeCell ref="G149:H149"/>
    <mergeCell ref="I149:J149"/>
    <mergeCell ref="K149:L149"/>
    <mergeCell ref="M149:N149"/>
    <mergeCell ref="O149:P149"/>
    <mergeCell ref="Q149:R149"/>
    <mergeCell ref="S149:T149"/>
    <mergeCell ref="E150:F150"/>
    <mergeCell ref="G150:H150"/>
    <mergeCell ref="I150:J150"/>
    <mergeCell ref="K150:L150"/>
    <mergeCell ref="M150:N150"/>
    <mergeCell ref="O150:P150"/>
    <mergeCell ref="Q150:R150"/>
    <mergeCell ref="S150:T150"/>
    <mergeCell ref="E151:F151"/>
    <mergeCell ref="G151:H151"/>
    <mergeCell ref="I151:J151"/>
    <mergeCell ref="K151:L151"/>
    <mergeCell ref="M151:N151"/>
    <mergeCell ref="O151:P151"/>
    <mergeCell ref="Q151:R151"/>
    <mergeCell ref="S151:T151"/>
    <mergeCell ref="E152:F152"/>
    <mergeCell ref="G152:H152"/>
    <mergeCell ref="I152:J152"/>
    <mergeCell ref="K152:L152"/>
    <mergeCell ref="M152:N152"/>
    <mergeCell ref="O152:P152"/>
    <mergeCell ref="Q152:R152"/>
    <mergeCell ref="S152:T152"/>
    <mergeCell ref="E153:F153"/>
    <mergeCell ref="G153:H153"/>
    <mergeCell ref="I153:J153"/>
    <mergeCell ref="K153:L153"/>
    <mergeCell ref="M153:N153"/>
    <mergeCell ref="O153:P153"/>
    <mergeCell ref="Q153:R153"/>
    <mergeCell ref="S153:T153"/>
    <mergeCell ref="E154:F154"/>
    <mergeCell ref="G154:H154"/>
    <mergeCell ref="I154:J154"/>
    <mergeCell ref="K154:L154"/>
    <mergeCell ref="M154:N154"/>
    <mergeCell ref="O154:P154"/>
    <mergeCell ref="Q154:R154"/>
    <mergeCell ref="S154:T154"/>
    <mergeCell ref="E155:F155"/>
    <mergeCell ref="G155:H155"/>
    <mergeCell ref="I155:J155"/>
    <mergeCell ref="K155:L155"/>
    <mergeCell ref="M155:N155"/>
    <mergeCell ref="O155:P155"/>
    <mergeCell ref="Q155:R155"/>
    <mergeCell ref="S155:T155"/>
    <mergeCell ref="E156:F156"/>
    <mergeCell ref="G156:H156"/>
    <mergeCell ref="I156:J156"/>
    <mergeCell ref="K156:L156"/>
    <mergeCell ref="M156:N156"/>
    <mergeCell ref="O156:P156"/>
    <mergeCell ref="Q156:R156"/>
    <mergeCell ref="S156:T156"/>
    <mergeCell ref="E157:F157"/>
    <mergeCell ref="G157:H157"/>
    <mergeCell ref="I157:J157"/>
    <mergeCell ref="K157:L157"/>
    <mergeCell ref="M157:N157"/>
    <mergeCell ref="O157:P157"/>
    <mergeCell ref="Q157:R157"/>
    <mergeCell ref="S157:T157"/>
    <mergeCell ref="E158:F158"/>
    <mergeCell ref="G158:H158"/>
    <mergeCell ref="I158:J158"/>
    <mergeCell ref="K158:L158"/>
    <mergeCell ref="M158:N158"/>
    <mergeCell ref="O158:P158"/>
    <mergeCell ref="Q158:R158"/>
    <mergeCell ref="S158:T158"/>
    <mergeCell ref="E159:F159"/>
    <mergeCell ref="G159:H159"/>
    <mergeCell ref="I159:J159"/>
    <mergeCell ref="K159:L159"/>
    <mergeCell ref="M159:N159"/>
    <mergeCell ref="O159:P159"/>
    <mergeCell ref="Q159:R159"/>
    <mergeCell ref="S159:T159"/>
    <mergeCell ref="E160:F160"/>
    <mergeCell ref="G160:H160"/>
    <mergeCell ref="I160:J160"/>
    <mergeCell ref="K160:L160"/>
    <mergeCell ref="M160:N160"/>
    <mergeCell ref="O160:P160"/>
    <mergeCell ref="Q160:R160"/>
    <mergeCell ref="S160:T160"/>
    <mergeCell ref="E161:F161"/>
    <mergeCell ref="G161:H161"/>
    <mergeCell ref="I161:J161"/>
    <mergeCell ref="K161:L161"/>
    <mergeCell ref="M161:N161"/>
    <mergeCell ref="O161:P161"/>
    <mergeCell ref="Q161:R161"/>
    <mergeCell ref="S161:T161"/>
    <mergeCell ref="E162:F162"/>
    <mergeCell ref="G162:H162"/>
    <mergeCell ref="I162:J162"/>
    <mergeCell ref="K162:L162"/>
    <mergeCell ref="M162:N162"/>
    <mergeCell ref="O162:P162"/>
    <mergeCell ref="Q162:R162"/>
    <mergeCell ref="S162:T162"/>
    <mergeCell ref="E163:F163"/>
    <mergeCell ref="G163:H163"/>
    <mergeCell ref="I163:J163"/>
    <mergeCell ref="K163:L163"/>
    <mergeCell ref="M163:N163"/>
    <mergeCell ref="O163:P163"/>
    <mergeCell ref="Q163:R163"/>
    <mergeCell ref="S163:T163"/>
    <mergeCell ref="E164:F164"/>
    <mergeCell ref="G164:H164"/>
    <mergeCell ref="I164:J164"/>
    <mergeCell ref="K164:L164"/>
    <mergeCell ref="M164:N164"/>
    <mergeCell ref="O164:P164"/>
    <mergeCell ref="Q164:R164"/>
    <mergeCell ref="S164:T164"/>
    <mergeCell ref="E165:F165"/>
    <mergeCell ref="G165:H165"/>
    <mergeCell ref="I165:J165"/>
    <mergeCell ref="K165:L165"/>
    <mergeCell ref="M165:N165"/>
    <mergeCell ref="O165:P165"/>
    <mergeCell ref="Q165:R165"/>
    <mergeCell ref="S165:T165"/>
    <mergeCell ref="E166:F166"/>
    <mergeCell ref="G166:H166"/>
    <mergeCell ref="I166:J166"/>
    <mergeCell ref="K166:L166"/>
    <mergeCell ref="M166:N166"/>
    <mergeCell ref="O166:P166"/>
    <mergeCell ref="Q166:R166"/>
    <mergeCell ref="S166:T166"/>
    <mergeCell ref="E167:F167"/>
    <mergeCell ref="G167:H167"/>
    <mergeCell ref="I167:J167"/>
    <mergeCell ref="K167:L167"/>
    <mergeCell ref="M167:N167"/>
    <mergeCell ref="O167:P167"/>
    <mergeCell ref="Q167:R167"/>
    <mergeCell ref="S167:T167"/>
    <mergeCell ref="E168:F168"/>
    <mergeCell ref="G168:H168"/>
    <mergeCell ref="I168:J168"/>
    <mergeCell ref="K168:L168"/>
    <mergeCell ref="M168:N168"/>
    <mergeCell ref="O168:P168"/>
    <mergeCell ref="Q168:R168"/>
    <mergeCell ref="S168:T168"/>
    <mergeCell ref="E169:F169"/>
    <mergeCell ref="G169:H169"/>
    <mergeCell ref="I169:J169"/>
    <mergeCell ref="K169:L169"/>
    <mergeCell ref="M169:N169"/>
    <mergeCell ref="O169:P169"/>
    <mergeCell ref="Q169:R169"/>
    <mergeCell ref="S169:T169"/>
    <mergeCell ref="E170:F170"/>
    <mergeCell ref="G170:H170"/>
    <mergeCell ref="I170:J170"/>
    <mergeCell ref="K170:L170"/>
    <mergeCell ref="M170:N170"/>
    <mergeCell ref="O170:P170"/>
    <mergeCell ref="Q170:R170"/>
    <mergeCell ref="S170:T170"/>
    <mergeCell ref="E171:F171"/>
    <mergeCell ref="G171:H171"/>
    <mergeCell ref="I171:J171"/>
    <mergeCell ref="K171:L171"/>
    <mergeCell ref="M171:N171"/>
    <mergeCell ref="O171:P171"/>
    <mergeCell ref="Q171:R171"/>
    <mergeCell ref="S171:T171"/>
    <mergeCell ref="E172:F172"/>
    <mergeCell ref="G172:H172"/>
    <mergeCell ref="I172:J172"/>
    <mergeCell ref="K172:L172"/>
    <mergeCell ref="M172:N172"/>
    <mergeCell ref="O172:P172"/>
    <mergeCell ref="Q172:R172"/>
    <mergeCell ref="S172:T172"/>
    <mergeCell ref="E173:F173"/>
    <mergeCell ref="G173:H173"/>
    <mergeCell ref="I173:J173"/>
    <mergeCell ref="K173:L173"/>
    <mergeCell ref="M173:N173"/>
    <mergeCell ref="O173:P173"/>
    <mergeCell ref="Q173:R173"/>
    <mergeCell ref="S173:T173"/>
    <mergeCell ref="E174:F174"/>
    <mergeCell ref="G174:H174"/>
    <mergeCell ref="I174:J174"/>
    <mergeCell ref="K174:L174"/>
    <mergeCell ref="M174:N174"/>
    <mergeCell ref="O174:P174"/>
    <mergeCell ref="Q174:R174"/>
    <mergeCell ref="S174:T174"/>
    <mergeCell ref="E175:F175"/>
    <mergeCell ref="G175:H175"/>
    <mergeCell ref="I175:J175"/>
    <mergeCell ref="K175:L175"/>
    <mergeCell ref="M175:N175"/>
    <mergeCell ref="O175:P175"/>
    <mergeCell ref="Q175:R175"/>
    <mergeCell ref="S175:T175"/>
    <mergeCell ref="E176:F176"/>
    <mergeCell ref="G176:H176"/>
    <mergeCell ref="I176:J176"/>
    <mergeCell ref="K176:L176"/>
    <mergeCell ref="M176:N176"/>
    <mergeCell ref="O176:P176"/>
    <mergeCell ref="Q176:R176"/>
    <mergeCell ref="S176:T176"/>
    <mergeCell ref="E177:F177"/>
    <mergeCell ref="G177:H177"/>
    <mergeCell ref="I177:J177"/>
    <mergeCell ref="K177:L177"/>
    <mergeCell ref="M177:N177"/>
    <mergeCell ref="O177:P177"/>
    <mergeCell ref="Q177:R177"/>
    <mergeCell ref="S177:T177"/>
    <mergeCell ref="E178:F178"/>
    <mergeCell ref="G178:H178"/>
    <mergeCell ref="I178:J178"/>
    <mergeCell ref="K178:L178"/>
    <mergeCell ref="M178:N178"/>
    <mergeCell ref="O178:P178"/>
    <mergeCell ref="Q178:R178"/>
    <mergeCell ref="S178:T178"/>
    <mergeCell ref="E179:F179"/>
    <mergeCell ref="G179:H179"/>
    <mergeCell ref="I179:J179"/>
    <mergeCell ref="K179:L179"/>
    <mergeCell ref="M179:N179"/>
    <mergeCell ref="O179:P179"/>
    <mergeCell ref="Q179:R179"/>
    <mergeCell ref="S179:T179"/>
    <mergeCell ref="E180:F180"/>
    <mergeCell ref="G180:H180"/>
    <mergeCell ref="I180:J180"/>
    <mergeCell ref="K180:L180"/>
    <mergeCell ref="M180:N180"/>
    <mergeCell ref="O180:P180"/>
    <mergeCell ref="Q180:R180"/>
    <mergeCell ref="S180:T180"/>
    <mergeCell ref="E181:F181"/>
    <mergeCell ref="G181:H181"/>
    <mergeCell ref="I181:J181"/>
    <mergeCell ref="K181:L181"/>
    <mergeCell ref="M181:N181"/>
    <mergeCell ref="O181:P181"/>
    <mergeCell ref="Q181:R181"/>
    <mergeCell ref="S181:T181"/>
    <mergeCell ref="E182:F182"/>
    <mergeCell ref="G182:H182"/>
    <mergeCell ref="I182:J182"/>
    <mergeCell ref="K182:L182"/>
    <mergeCell ref="M182:N182"/>
    <mergeCell ref="O182:P182"/>
    <mergeCell ref="Q182:R182"/>
    <mergeCell ref="S182:T182"/>
    <mergeCell ref="E183:F183"/>
    <mergeCell ref="G183:H183"/>
    <mergeCell ref="I183:J183"/>
    <mergeCell ref="K183:L183"/>
    <mergeCell ref="M183:N183"/>
    <mergeCell ref="O183:P183"/>
    <mergeCell ref="Q183:R183"/>
    <mergeCell ref="S183:T183"/>
    <mergeCell ref="E184:F184"/>
    <mergeCell ref="G184:H184"/>
    <mergeCell ref="I184:J184"/>
    <mergeCell ref="K184:L184"/>
    <mergeCell ref="M184:N184"/>
    <mergeCell ref="O184:P184"/>
    <mergeCell ref="Q184:R184"/>
    <mergeCell ref="S184:T184"/>
    <mergeCell ref="E185:F185"/>
    <mergeCell ref="G185:H185"/>
    <mergeCell ref="I185:J185"/>
    <mergeCell ref="K185:L185"/>
    <mergeCell ref="M185:N185"/>
    <mergeCell ref="O185:P185"/>
    <mergeCell ref="Q185:R185"/>
    <mergeCell ref="S185:T185"/>
    <mergeCell ref="E186:F186"/>
    <mergeCell ref="G186:H186"/>
    <mergeCell ref="I186:J186"/>
    <mergeCell ref="K186:L186"/>
    <mergeCell ref="M186:N186"/>
    <mergeCell ref="O186:P186"/>
    <mergeCell ref="Q186:R186"/>
    <mergeCell ref="S186:T186"/>
    <mergeCell ref="E187:F187"/>
    <mergeCell ref="G187:H187"/>
    <mergeCell ref="I187:J187"/>
    <mergeCell ref="K187:L187"/>
    <mergeCell ref="M187:N187"/>
    <mergeCell ref="O187:P187"/>
    <mergeCell ref="Q187:R187"/>
    <mergeCell ref="S187:T187"/>
    <mergeCell ref="E188:F188"/>
    <mergeCell ref="G188:H188"/>
    <mergeCell ref="I188:J188"/>
    <mergeCell ref="K188:L188"/>
    <mergeCell ref="M188:N188"/>
    <mergeCell ref="O188:P188"/>
    <mergeCell ref="Q188:R188"/>
    <mergeCell ref="S188:T188"/>
    <mergeCell ref="E189:F189"/>
    <mergeCell ref="G189:H189"/>
    <mergeCell ref="I189:J189"/>
    <mergeCell ref="K189:L189"/>
    <mergeCell ref="M189:N189"/>
    <mergeCell ref="O189:P189"/>
    <mergeCell ref="Q189:R189"/>
    <mergeCell ref="S189:T189"/>
    <mergeCell ref="E190:F190"/>
    <mergeCell ref="G190:H190"/>
    <mergeCell ref="I190:J190"/>
    <mergeCell ref="K190:L190"/>
    <mergeCell ref="M190:N190"/>
    <mergeCell ref="O190:P190"/>
    <mergeCell ref="Q190:R190"/>
    <mergeCell ref="S190:T190"/>
    <mergeCell ref="E191:F191"/>
    <mergeCell ref="G191:H191"/>
    <mergeCell ref="I191:J191"/>
    <mergeCell ref="K191:L191"/>
    <mergeCell ref="M191:N191"/>
    <mergeCell ref="O191:P191"/>
    <mergeCell ref="Q191:R191"/>
    <mergeCell ref="S191:T191"/>
    <mergeCell ref="E192:F192"/>
    <mergeCell ref="G192:H192"/>
    <mergeCell ref="I192:J192"/>
    <mergeCell ref="K192:L192"/>
    <mergeCell ref="M192:N192"/>
    <mergeCell ref="O192:P192"/>
    <mergeCell ref="Q192:R192"/>
    <mergeCell ref="S192:T192"/>
    <mergeCell ref="E193:F193"/>
    <mergeCell ref="G193:H193"/>
    <mergeCell ref="I193:J193"/>
    <mergeCell ref="K193:L193"/>
    <mergeCell ref="M193:N193"/>
    <mergeCell ref="O193:P193"/>
    <mergeCell ref="Q193:R193"/>
    <mergeCell ref="S193:T193"/>
    <mergeCell ref="E194:F194"/>
    <mergeCell ref="G194:H194"/>
    <mergeCell ref="I194:J194"/>
    <mergeCell ref="K194:L194"/>
    <mergeCell ref="M194:N194"/>
    <mergeCell ref="O194:P194"/>
    <mergeCell ref="Q194:R194"/>
    <mergeCell ref="S194:T194"/>
    <mergeCell ref="E195:F195"/>
    <mergeCell ref="G195:H195"/>
    <mergeCell ref="I195:J195"/>
    <mergeCell ref="K195:L195"/>
    <mergeCell ref="M195:N195"/>
    <mergeCell ref="O195:P195"/>
    <mergeCell ref="Q195:R195"/>
    <mergeCell ref="S195:T195"/>
    <mergeCell ref="E196:F196"/>
    <mergeCell ref="G196:H196"/>
    <mergeCell ref="I196:J196"/>
    <mergeCell ref="K196:L196"/>
    <mergeCell ref="M196:N196"/>
    <mergeCell ref="O196:P196"/>
    <mergeCell ref="Q196:R196"/>
    <mergeCell ref="S196:T196"/>
    <mergeCell ref="E197:F197"/>
    <mergeCell ref="G197:H197"/>
    <mergeCell ref="I197:J197"/>
    <mergeCell ref="K197:L197"/>
    <mergeCell ref="M197:N197"/>
    <mergeCell ref="O197:P197"/>
    <mergeCell ref="Q197:R197"/>
    <mergeCell ref="S197:T197"/>
    <mergeCell ref="E198:F198"/>
    <mergeCell ref="G198:H198"/>
    <mergeCell ref="I198:J198"/>
    <mergeCell ref="K198:L198"/>
    <mergeCell ref="M198:N198"/>
    <mergeCell ref="O198:P198"/>
    <mergeCell ref="Q198:R198"/>
    <mergeCell ref="S198:T198"/>
    <mergeCell ref="E199:F199"/>
    <mergeCell ref="G199:H199"/>
    <mergeCell ref="I199:J199"/>
    <mergeCell ref="K199:L199"/>
    <mergeCell ref="M199:N199"/>
    <mergeCell ref="O199:P199"/>
    <mergeCell ref="Q199:R199"/>
    <mergeCell ref="S199:T199"/>
    <mergeCell ref="E200:F200"/>
    <mergeCell ref="G200:H200"/>
    <mergeCell ref="I200:J200"/>
    <mergeCell ref="K200:L200"/>
    <mergeCell ref="M200:N200"/>
    <mergeCell ref="O200:P200"/>
    <mergeCell ref="Q200:R200"/>
    <mergeCell ref="S200:T200"/>
    <mergeCell ref="E201:F201"/>
    <mergeCell ref="G201:H201"/>
    <mergeCell ref="I201:J201"/>
    <mergeCell ref="K201:L201"/>
    <mergeCell ref="M201:N201"/>
    <mergeCell ref="O201:P201"/>
    <mergeCell ref="Q201:R201"/>
    <mergeCell ref="S201:T201"/>
    <mergeCell ref="E202:F202"/>
    <mergeCell ref="G202:H202"/>
    <mergeCell ref="I202:J202"/>
    <mergeCell ref="K202:L202"/>
    <mergeCell ref="M202:N202"/>
    <mergeCell ref="O202:P202"/>
    <mergeCell ref="Q202:R202"/>
    <mergeCell ref="S202:T202"/>
    <mergeCell ref="E203:F203"/>
    <mergeCell ref="G203:H203"/>
    <mergeCell ref="I203:J203"/>
    <mergeCell ref="K203:L203"/>
    <mergeCell ref="M203:N203"/>
    <mergeCell ref="O203:P203"/>
    <mergeCell ref="Q203:R203"/>
    <mergeCell ref="S203:T203"/>
    <mergeCell ref="E204:F204"/>
    <mergeCell ref="G204:H204"/>
    <mergeCell ref="I204:J204"/>
    <mergeCell ref="K204:L204"/>
    <mergeCell ref="M204:N204"/>
    <mergeCell ref="O204:P204"/>
    <mergeCell ref="Q204:R204"/>
    <mergeCell ref="S204:T204"/>
    <mergeCell ref="E205:F205"/>
    <mergeCell ref="G205:H205"/>
    <mergeCell ref="I205:J205"/>
    <mergeCell ref="K205:L205"/>
    <mergeCell ref="M205:N205"/>
    <mergeCell ref="O205:P205"/>
    <mergeCell ref="Q205:R205"/>
    <mergeCell ref="S205:T205"/>
    <mergeCell ref="E206:F206"/>
    <mergeCell ref="G206:H206"/>
    <mergeCell ref="I206:J206"/>
    <mergeCell ref="K206:L206"/>
    <mergeCell ref="M206:N206"/>
    <mergeCell ref="O206:P206"/>
    <mergeCell ref="Q206:R206"/>
    <mergeCell ref="S206:T206"/>
    <mergeCell ref="E207:F207"/>
    <mergeCell ref="G207:H207"/>
    <mergeCell ref="I207:J207"/>
    <mergeCell ref="K207:L207"/>
    <mergeCell ref="M207:N207"/>
    <mergeCell ref="O207:P207"/>
    <mergeCell ref="Q207:R207"/>
    <mergeCell ref="S207:T207"/>
    <mergeCell ref="E208:F208"/>
    <mergeCell ref="G208:H208"/>
    <mergeCell ref="I208:J208"/>
    <mergeCell ref="K208:L208"/>
    <mergeCell ref="M208:N208"/>
    <mergeCell ref="O208:P208"/>
    <mergeCell ref="Q208:R208"/>
    <mergeCell ref="S208:T208"/>
    <mergeCell ref="E209:F209"/>
    <mergeCell ref="G209:H209"/>
    <mergeCell ref="I209:J209"/>
    <mergeCell ref="K209:L209"/>
    <mergeCell ref="M209:N209"/>
    <mergeCell ref="O209:P209"/>
    <mergeCell ref="Q209:R209"/>
    <mergeCell ref="S209:T209"/>
    <mergeCell ref="E210:F210"/>
    <mergeCell ref="G210:H210"/>
    <mergeCell ref="I210:J210"/>
    <mergeCell ref="K210:L210"/>
    <mergeCell ref="M210:N210"/>
    <mergeCell ref="O210:P210"/>
    <mergeCell ref="Q210:R210"/>
    <mergeCell ref="S210:T210"/>
    <mergeCell ref="E211:F211"/>
    <mergeCell ref="G211:H211"/>
    <mergeCell ref="I211:J211"/>
    <mergeCell ref="K211:L211"/>
    <mergeCell ref="M211:N211"/>
    <mergeCell ref="O211:P211"/>
    <mergeCell ref="Q211:R211"/>
    <mergeCell ref="S211:T211"/>
    <mergeCell ref="E212:F212"/>
    <mergeCell ref="G212:H212"/>
    <mergeCell ref="I212:J212"/>
    <mergeCell ref="K212:L212"/>
    <mergeCell ref="M212:N212"/>
    <mergeCell ref="O212:P212"/>
    <mergeCell ref="Q212:R212"/>
    <mergeCell ref="S212:T212"/>
    <mergeCell ref="E213:F213"/>
    <mergeCell ref="G213:H213"/>
    <mergeCell ref="I213:J213"/>
    <mergeCell ref="K213:L213"/>
    <mergeCell ref="M213:N213"/>
    <mergeCell ref="O213:P213"/>
    <mergeCell ref="Q213:R213"/>
    <mergeCell ref="S213:T213"/>
    <mergeCell ref="E214:F214"/>
    <mergeCell ref="G214:H214"/>
    <mergeCell ref="I214:J214"/>
    <mergeCell ref="K214:L214"/>
    <mergeCell ref="M214:N214"/>
    <mergeCell ref="O214:P214"/>
    <mergeCell ref="Q214:R214"/>
    <mergeCell ref="S214:T214"/>
    <mergeCell ref="E215:F215"/>
    <mergeCell ref="G215:H215"/>
    <mergeCell ref="I215:J215"/>
    <mergeCell ref="K215:L215"/>
    <mergeCell ref="M215:N215"/>
    <mergeCell ref="O215:P215"/>
    <mergeCell ref="Q215:R215"/>
    <mergeCell ref="S215:T215"/>
    <mergeCell ref="E216:F216"/>
    <mergeCell ref="G216:H216"/>
    <mergeCell ref="I216:J216"/>
    <mergeCell ref="K216:L216"/>
    <mergeCell ref="M216:N216"/>
    <mergeCell ref="O216:P216"/>
    <mergeCell ref="Q216:R216"/>
    <mergeCell ref="S216:T216"/>
    <mergeCell ref="E217:F217"/>
    <mergeCell ref="G217:H217"/>
    <mergeCell ref="I217:J217"/>
    <mergeCell ref="K217:L217"/>
    <mergeCell ref="M217:N217"/>
    <mergeCell ref="O217:P217"/>
    <mergeCell ref="Q217:R217"/>
    <mergeCell ref="S217:T217"/>
    <mergeCell ref="E218:F218"/>
    <mergeCell ref="G218:H218"/>
    <mergeCell ref="I218:J218"/>
    <mergeCell ref="K218:L218"/>
    <mergeCell ref="M218:N218"/>
    <mergeCell ref="O218:P218"/>
    <mergeCell ref="Q218:R218"/>
    <mergeCell ref="S218:T218"/>
    <mergeCell ref="E219:F219"/>
    <mergeCell ref="G219:H219"/>
    <mergeCell ref="I219:J219"/>
    <mergeCell ref="K219:L219"/>
    <mergeCell ref="M219:N219"/>
    <mergeCell ref="O219:P219"/>
    <mergeCell ref="Q219:R219"/>
    <mergeCell ref="S219:T219"/>
    <mergeCell ref="E220:F220"/>
    <mergeCell ref="G220:H220"/>
    <mergeCell ref="I220:J220"/>
    <mergeCell ref="K220:L220"/>
    <mergeCell ref="M220:N220"/>
    <mergeCell ref="O220:P220"/>
    <mergeCell ref="Q220:R220"/>
    <mergeCell ref="S220:T220"/>
    <mergeCell ref="E221:F221"/>
    <mergeCell ref="G221:H221"/>
    <mergeCell ref="I221:J221"/>
    <mergeCell ref="K221:L221"/>
    <mergeCell ref="M221:N221"/>
    <mergeCell ref="O221:P221"/>
    <mergeCell ref="Q221:R221"/>
    <mergeCell ref="S221:T221"/>
    <mergeCell ref="E222:F222"/>
    <mergeCell ref="G222:H222"/>
    <mergeCell ref="I222:J222"/>
    <mergeCell ref="K222:L222"/>
    <mergeCell ref="M222:N222"/>
    <mergeCell ref="O222:P222"/>
    <mergeCell ref="Q222:R222"/>
    <mergeCell ref="S222:T222"/>
    <mergeCell ref="E223:F223"/>
    <mergeCell ref="G223:H223"/>
    <mergeCell ref="I223:J223"/>
    <mergeCell ref="K223:L223"/>
    <mergeCell ref="M223:N223"/>
    <mergeCell ref="O223:P223"/>
    <mergeCell ref="Q223:R223"/>
    <mergeCell ref="S223:T223"/>
    <mergeCell ref="E224:F224"/>
    <mergeCell ref="G224:H224"/>
    <mergeCell ref="I224:J224"/>
    <mergeCell ref="K224:L224"/>
    <mergeCell ref="M224:N224"/>
    <mergeCell ref="O224:P224"/>
    <mergeCell ref="Q224:R224"/>
    <mergeCell ref="S224:T224"/>
    <mergeCell ref="E225:F225"/>
    <mergeCell ref="G225:H225"/>
    <mergeCell ref="I225:J225"/>
    <mergeCell ref="K225:L225"/>
    <mergeCell ref="M225:N225"/>
    <mergeCell ref="O225:P225"/>
    <mergeCell ref="Q225:R225"/>
    <mergeCell ref="S225:T225"/>
    <mergeCell ref="E226:F226"/>
    <mergeCell ref="G226:H226"/>
    <mergeCell ref="I226:J226"/>
    <mergeCell ref="K226:L226"/>
    <mergeCell ref="M226:N226"/>
    <mergeCell ref="O226:P226"/>
    <mergeCell ref="Q226:R226"/>
    <mergeCell ref="S226:T226"/>
    <mergeCell ref="E227:F227"/>
    <mergeCell ref="G227:H227"/>
    <mergeCell ref="I227:J227"/>
    <mergeCell ref="K227:L227"/>
    <mergeCell ref="M227:N227"/>
    <mergeCell ref="O227:P227"/>
    <mergeCell ref="Q227:R227"/>
    <mergeCell ref="S227:T227"/>
    <mergeCell ref="E228:F228"/>
    <mergeCell ref="G228:H228"/>
    <mergeCell ref="I228:J228"/>
    <mergeCell ref="K228:L228"/>
    <mergeCell ref="M228:N228"/>
    <mergeCell ref="O228:P228"/>
    <mergeCell ref="Q228:R228"/>
    <mergeCell ref="S228:T228"/>
    <mergeCell ref="E229:F229"/>
    <mergeCell ref="G229:H229"/>
    <mergeCell ref="I229:J229"/>
    <mergeCell ref="K229:L229"/>
    <mergeCell ref="M229:N229"/>
    <mergeCell ref="O229:P229"/>
    <mergeCell ref="Q229:R229"/>
    <mergeCell ref="S229:T229"/>
    <mergeCell ref="E230:F230"/>
    <mergeCell ref="G230:H230"/>
    <mergeCell ref="I230:J230"/>
    <mergeCell ref="K230:L230"/>
    <mergeCell ref="M230:N230"/>
    <mergeCell ref="O230:P230"/>
    <mergeCell ref="Q230:R230"/>
    <mergeCell ref="S230:T230"/>
    <mergeCell ref="E231:F231"/>
    <mergeCell ref="G231:H231"/>
    <mergeCell ref="I231:J231"/>
    <mergeCell ref="K231:L231"/>
    <mergeCell ref="M231:N231"/>
    <mergeCell ref="O231:P231"/>
    <mergeCell ref="Q231:R231"/>
    <mergeCell ref="S231:T231"/>
    <mergeCell ref="E232:F232"/>
    <mergeCell ref="G232:H232"/>
    <mergeCell ref="I232:J232"/>
    <mergeCell ref="K232:L232"/>
    <mergeCell ref="M232:N232"/>
    <mergeCell ref="O232:P232"/>
    <mergeCell ref="Q232:R232"/>
    <mergeCell ref="S232:T232"/>
    <mergeCell ref="E233:F233"/>
    <mergeCell ref="G233:H233"/>
    <mergeCell ref="I233:J233"/>
    <mergeCell ref="K233:L233"/>
    <mergeCell ref="M233:N233"/>
    <mergeCell ref="O233:P233"/>
    <mergeCell ref="Q233:R233"/>
    <mergeCell ref="S233:T233"/>
    <mergeCell ref="E234:F234"/>
    <mergeCell ref="G234:H234"/>
    <mergeCell ref="I234:J234"/>
    <mergeCell ref="K234:L234"/>
    <mergeCell ref="M234:N234"/>
    <mergeCell ref="O234:P234"/>
    <mergeCell ref="Q234:R234"/>
    <mergeCell ref="S234:T234"/>
    <mergeCell ref="E235:F235"/>
    <mergeCell ref="G235:H235"/>
    <mergeCell ref="I235:J235"/>
    <mergeCell ref="K235:L235"/>
    <mergeCell ref="M235:N235"/>
    <mergeCell ref="O235:P235"/>
    <mergeCell ref="Q235:R235"/>
    <mergeCell ref="S235:T235"/>
    <mergeCell ref="E236:F236"/>
    <mergeCell ref="G236:H236"/>
    <mergeCell ref="I236:J236"/>
    <mergeCell ref="K236:L236"/>
    <mergeCell ref="M236:N236"/>
    <mergeCell ref="O236:P236"/>
    <mergeCell ref="Q236:R236"/>
    <mergeCell ref="S236:T236"/>
    <mergeCell ref="E237:F237"/>
    <mergeCell ref="G237:H237"/>
    <mergeCell ref="I237:J237"/>
    <mergeCell ref="K237:L237"/>
    <mergeCell ref="M237:N237"/>
    <mergeCell ref="O237:P237"/>
    <mergeCell ref="Q237:R237"/>
    <mergeCell ref="S237:T237"/>
    <mergeCell ref="E238:F238"/>
    <mergeCell ref="G238:H238"/>
    <mergeCell ref="I238:J238"/>
    <mergeCell ref="K238:L238"/>
    <mergeCell ref="M238:N238"/>
    <mergeCell ref="O238:P238"/>
    <mergeCell ref="Q238:R238"/>
    <mergeCell ref="S238:T238"/>
    <mergeCell ref="E239:F239"/>
    <mergeCell ref="G239:H239"/>
    <mergeCell ref="I239:J239"/>
    <mergeCell ref="K239:L239"/>
    <mergeCell ref="M239:N239"/>
    <mergeCell ref="O239:P239"/>
    <mergeCell ref="Q239:R239"/>
    <mergeCell ref="S239:T239"/>
    <mergeCell ref="E240:F240"/>
    <mergeCell ref="G240:H240"/>
    <mergeCell ref="I240:J240"/>
    <mergeCell ref="K240:L240"/>
    <mergeCell ref="M240:N240"/>
    <mergeCell ref="O240:P240"/>
    <mergeCell ref="Q240:R240"/>
    <mergeCell ref="S240:T240"/>
    <mergeCell ref="E241:F241"/>
    <mergeCell ref="G241:H241"/>
    <mergeCell ref="I241:J241"/>
    <mergeCell ref="K241:L241"/>
    <mergeCell ref="M241:N241"/>
    <mergeCell ref="O241:P241"/>
    <mergeCell ref="Q241:R241"/>
    <mergeCell ref="S241:T241"/>
    <mergeCell ref="E242:F242"/>
    <mergeCell ref="G242:H242"/>
    <mergeCell ref="I242:J242"/>
    <mergeCell ref="K242:L242"/>
    <mergeCell ref="M242:N242"/>
    <mergeCell ref="O242:P242"/>
    <mergeCell ref="Q242:R242"/>
    <mergeCell ref="S242:T242"/>
    <mergeCell ref="E243:F243"/>
    <mergeCell ref="G243:H243"/>
    <mergeCell ref="I243:J243"/>
    <mergeCell ref="K243:L243"/>
    <mergeCell ref="M243:N243"/>
    <mergeCell ref="O243:P243"/>
    <mergeCell ref="Q243:R243"/>
    <mergeCell ref="S243:T243"/>
    <mergeCell ref="E244:F244"/>
    <mergeCell ref="G244:H244"/>
    <mergeCell ref="I244:J244"/>
    <mergeCell ref="K244:L244"/>
    <mergeCell ref="M244:N244"/>
    <mergeCell ref="O244:P244"/>
    <mergeCell ref="Q244:R244"/>
    <mergeCell ref="S244:T244"/>
    <mergeCell ref="E245:F245"/>
    <mergeCell ref="G245:H245"/>
    <mergeCell ref="I245:J245"/>
    <mergeCell ref="K245:L245"/>
    <mergeCell ref="M245:N245"/>
    <mergeCell ref="O245:P245"/>
    <mergeCell ref="Q245:R245"/>
    <mergeCell ref="S245:T245"/>
    <mergeCell ref="E246:F246"/>
    <mergeCell ref="G246:H246"/>
    <mergeCell ref="I246:J246"/>
    <mergeCell ref="K246:L246"/>
    <mergeCell ref="M246:N246"/>
    <mergeCell ref="O246:P246"/>
    <mergeCell ref="Q246:R246"/>
    <mergeCell ref="S246:T246"/>
    <mergeCell ref="E247:F247"/>
    <mergeCell ref="G247:H247"/>
    <mergeCell ref="I247:J247"/>
    <mergeCell ref="K247:L247"/>
    <mergeCell ref="M247:N247"/>
    <mergeCell ref="O247:P247"/>
    <mergeCell ref="Q247:R247"/>
    <mergeCell ref="S247:T247"/>
    <mergeCell ref="E248:F248"/>
    <mergeCell ref="G248:H248"/>
    <mergeCell ref="I248:J248"/>
    <mergeCell ref="K248:L248"/>
    <mergeCell ref="M248:N248"/>
    <mergeCell ref="O248:P248"/>
    <mergeCell ref="Q248:R248"/>
    <mergeCell ref="S248:T248"/>
    <mergeCell ref="E249:F249"/>
    <mergeCell ref="G249:H249"/>
    <mergeCell ref="I249:J249"/>
    <mergeCell ref="K249:L249"/>
    <mergeCell ref="M249:N249"/>
    <mergeCell ref="O249:P249"/>
    <mergeCell ref="Q249:R249"/>
    <mergeCell ref="S249:T249"/>
    <mergeCell ref="E250:F250"/>
    <mergeCell ref="G250:H250"/>
    <mergeCell ref="I250:J250"/>
    <mergeCell ref="K250:L250"/>
    <mergeCell ref="M250:N250"/>
    <mergeCell ref="O250:P250"/>
    <mergeCell ref="Q250:R250"/>
    <mergeCell ref="S250:T250"/>
    <mergeCell ref="E251:F251"/>
    <mergeCell ref="G251:H251"/>
    <mergeCell ref="I251:J251"/>
    <mergeCell ref="K251:L251"/>
    <mergeCell ref="M251:N251"/>
    <mergeCell ref="O251:P251"/>
    <mergeCell ref="Q251:R251"/>
    <mergeCell ref="S251:T251"/>
    <mergeCell ref="E252:F252"/>
    <mergeCell ref="G252:H252"/>
    <mergeCell ref="I252:J252"/>
    <mergeCell ref="K252:L252"/>
    <mergeCell ref="M252:N252"/>
    <mergeCell ref="O252:P252"/>
    <mergeCell ref="Q252:R252"/>
    <mergeCell ref="S252:T252"/>
    <mergeCell ref="E253:F253"/>
    <mergeCell ref="G253:H253"/>
    <mergeCell ref="I253:J253"/>
    <mergeCell ref="K253:L253"/>
    <mergeCell ref="M253:N253"/>
    <mergeCell ref="O253:P253"/>
    <mergeCell ref="Q253:R253"/>
    <mergeCell ref="S253:T253"/>
    <mergeCell ref="E254:F254"/>
    <mergeCell ref="G254:H254"/>
    <mergeCell ref="I254:J254"/>
    <mergeCell ref="K254:L254"/>
    <mergeCell ref="M254:N254"/>
    <mergeCell ref="O254:P254"/>
    <mergeCell ref="Q254:R254"/>
    <mergeCell ref="S254:T254"/>
    <mergeCell ref="E255:F255"/>
    <mergeCell ref="G255:H255"/>
    <mergeCell ref="I255:J255"/>
    <mergeCell ref="K255:L255"/>
    <mergeCell ref="M255:N255"/>
    <mergeCell ref="O255:P255"/>
    <mergeCell ref="Q255:R255"/>
    <mergeCell ref="S255:T255"/>
    <mergeCell ref="E256:F256"/>
    <mergeCell ref="G256:H256"/>
    <mergeCell ref="I256:J256"/>
    <mergeCell ref="K256:L256"/>
    <mergeCell ref="M256:N256"/>
    <mergeCell ref="O256:P256"/>
    <mergeCell ref="Q256:R256"/>
    <mergeCell ref="S256:T256"/>
    <mergeCell ref="E257:F257"/>
    <mergeCell ref="G257:H257"/>
    <mergeCell ref="I257:J257"/>
    <mergeCell ref="K257:L257"/>
    <mergeCell ref="M257:N257"/>
    <mergeCell ref="O257:P257"/>
    <mergeCell ref="Q257:R257"/>
    <mergeCell ref="S257:T257"/>
    <mergeCell ref="E258:F258"/>
    <mergeCell ref="G258:H258"/>
    <mergeCell ref="I258:J258"/>
    <mergeCell ref="K258:L258"/>
    <mergeCell ref="M258:N258"/>
    <mergeCell ref="O258:P258"/>
    <mergeCell ref="Q258:R258"/>
    <mergeCell ref="S258:T258"/>
    <mergeCell ref="E259:F259"/>
    <mergeCell ref="G259:H259"/>
    <mergeCell ref="I259:J259"/>
    <mergeCell ref="K259:L259"/>
    <mergeCell ref="M259:N259"/>
    <mergeCell ref="O259:P259"/>
    <mergeCell ref="Q259:R259"/>
    <mergeCell ref="S259:T259"/>
    <mergeCell ref="E260:F260"/>
    <mergeCell ref="G260:H260"/>
    <mergeCell ref="I260:J260"/>
    <mergeCell ref="K260:L260"/>
    <mergeCell ref="M260:N260"/>
    <mergeCell ref="O260:P260"/>
    <mergeCell ref="Q260:R260"/>
    <mergeCell ref="S260:T260"/>
    <mergeCell ref="E261:F261"/>
    <mergeCell ref="G261:H261"/>
    <mergeCell ref="I261:J261"/>
    <mergeCell ref="K261:L261"/>
    <mergeCell ref="M261:N261"/>
    <mergeCell ref="O261:P261"/>
    <mergeCell ref="Q261:R261"/>
    <mergeCell ref="S261:T261"/>
    <mergeCell ref="E262:F262"/>
    <mergeCell ref="G262:H262"/>
    <mergeCell ref="I262:J262"/>
    <mergeCell ref="K262:L262"/>
    <mergeCell ref="M262:N262"/>
    <mergeCell ref="O262:P262"/>
    <mergeCell ref="Q262:R262"/>
    <mergeCell ref="S262:T262"/>
    <mergeCell ref="E263:F263"/>
    <mergeCell ref="G263:H263"/>
    <mergeCell ref="I263:J263"/>
    <mergeCell ref="K263:L263"/>
    <mergeCell ref="M263:N263"/>
    <mergeCell ref="O263:P263"/>
    <mergeCell ref="Q263:R263"/>
    <mergeCell ref="S263:T263"/>
    <mergeCell ref="E264:F264"/>
    <mergeCell ref="G264:H264"/>
    <mergeCell ref="I264:J264"/>
    <mergeCell ref="K264:L264"/>
    <mergeCell ref="M264:N264"/>
    <mergeCell ref="O264:P264"/>
    <mergeCell ref="Q264:R264"/>
    <mergeCell ref="S264:T264"/>
    <mergeCell ref="E265:F265"/>
    <mergeCell ref="G265:H265"/>
    <mergeCell ref="I265:J265"/>
    <mergeCell ref="K265:L265"/>
    <mergeCell ref="M265:N265"/>
    <mergeCell ref="O265:P265"/>
    <mergeCell ref="Q265:R265"/>
    <mergeCell ref="S265:T265"/>
    <mergeCell ref="E266:F266"/>
    <mergeCell ref="G266:H266"/>
    <mergeCell ref="I266:J266"/>
    <mergeCell ref="K266:L266"/>
    <mergeCell ref="M266:N266"/>
    <mergeCell ref="O266:P266"/>
    <mergeCell ref="Q266:R266"/>
    <mergeCell ref="S266:T266"/>
    <mergeCell ref="E267:F267"/>
    <mergeCell ref="G267:H267"/>
    <mergeCell ref="I267:J267"/>
    <mergeCell ref="K267:L267"/>
    <mergeCell ref="M267:N267"/>
    <mergeCell ref="O267:P267"/>
    <mergeCell ref="Q267:R267"/>
    <mergeCell ref="S267:T267"/>
    <mergeCell ref="E268:F268"/>
    <mergeCell ref="G268:H268"/>
    <mergeCell ref="I268:J268"/>
    <mergeCell ref="K268:L268"/>
    <mergeCell ref="M268:N268"/>
    <mergeCell ref="O268:P268"/>
    <mergeCell ref="Q268:R268"/>
    <mergeCell ref="S268:T268"/>
    <mergeCell ref="E269:F269"/>
    <mergeCell ref="G269:H269"/>
    <mergeCell ref="I269:J269"/>
    <mergeCell ref="K269:L269"/>
    <mergeCell ref="M269:N269"/>
    <mergeCell ref="O269:P269"/>
    <mergeCell ref="Q269:R269"/>
    <mergeCell ref="S269:T269"/>
    <mergeCell ref="E270:F270"/>
    <mergeCell ref="G270:H270"/>
    <mergeCell ref="I270:J270"/>
    <mergeCell ref="K270:L270"/>
    <mergeCell ref="M270:N270"/>
    <mergeCell ref="O270:P270"/>
    <mergeCell ref="Q270:R270"/>
    <mergeCell ref="S270:T270"/>
    <mergeCell ref="E271:F271"/>
    <mergeCell ref="G271:H271"/>
    <mergeCell ref="I271:J271"/>
    <mergeCell ref="K271:L271"/>
    <mergeCell ref="M271:N271"/>
    <mergeCell ref="O271:P271"/>
    <mergeCell ref="Q271:R271"/>
    <mergeCell ref="S271:T271"/>
    <mergeCell ref="E272:F272"/>
    <mergeCell ref="G272:H272"/>
    <mergeCell ref="I272:J272"/>
    <mergeCell ref="K272:L272"/>
    <mergeCell ref="M272:N272"/>
    <mergeCell ref="O272:P272"/>
    <mergeCell ref="Q272:R272"/>
    <mergeCell ref="S272:T272"/>
    <mergeCell ref="E273:F273"/>
    <mergeCell ref="G273:H273"/>
    <mergeCell ref="I273:J273"/>
    <mergeCell ref="K273:L273"/>
    <mergeCell ref="M273:N273"/>
    <mergeCell ref="O273:P273"/>
    <mergeCell ref="Q273:R273"/>
    <mergeCell ref="S273:T273"/>
    <mergeCell ref="E274:F274"/>
    <mergeCell ref="G274:H274"/>
    <mergeCell ref="I274:J274"/>
    <mergeCell ref="K274:L274"/>
    <mergeCell ref="M274:N274"/>
    <mergeCell ref="O274:P274"/>
    <mergeCell ref="Q274:R274"/>
    <mergeCell ref="S274:T274"/>
    <mergeCell ref="E275:F275"/>
    <mergeCell ref="G275:H275"/>
    <mergeCell ref="I275:J275"/>
    <mergeCell ref="K275:L275"/>
    <mergeCell ref="M275:N275"/>
    <mergeCell ref="O275:P275"/>
    <mergeCell ref="Q275:R275"/>
    <mergeCell ref="S275:T275"/>
    <mergeCell ref="E276:F276"/>
    <mergeCell ref="G276:H276"/>
    <mergeCell ref="I276:J276"/>
    <mergeCell ref="K276:L276"/>
    <mergeCell ref="M276:N276"/>
    <mergeCell ref="O276:P276"/>
    <mergeCell ref="Q276:R276"/>
    <mergeCell ref="S276:T276"/>
    <mergeCell ref="E277:F277"/>
    <mergeCell ref="G277:H277"/>
    <mergeCell ref="I277:J277"/>
    <mergeCell ref="K277:L277"/>
    <mergeCell ref="M277:N277"/>
    <mergeCell ref="O277:P277"/>
    <mergeCell ref="Q277:R277"/>
    <mergeCell ref="S277:T277"/>
    <mergeCell ref="E278:F278"/>
    <mergeCell ref="G278:H278"/>
    <mergeCell ref="I278:J278"/>
    <mergeCell ref="K278:L278"/>
    <mergeCell ref="M278:N278"/>
    <mergeCell ref="O278:P278"/>
    <mergeCell ref="Q278:R278"/>
    <mergeCell ref="S278:T278"/>
    <mergeCell ref="E279:F279"/>
    <mergeCell ref="G279:H279"/>
    <mergeCell ref="I279:J279"/>
    <mergeCell ref="K279:L279"/>
    <mergeCell ref="M279:N279"/>
    <mergeCell ref="O279:P279"/>
    <mergeCell ref="Q279:R279"/>
    <mergeCell ref="S279:T279"/>
    <mergeCell ref="E280:F280"/>
    <mergeCell ref="G280:H280"/>
    <mergeCell ref="I280:J280"/>
    <mergeCell ref="K280:L280"/>
    <mergeCell ref="M280:N280"/>
    <mergeCell ref="O280:P280"/>
    <mergeCell ref="Q280:R280"/>
    <mergeCell ref="S280:T280"/>
    <mergeCell ref="E281:F281"/>
    <mergeCell ref="G281:H281"/>
    <mergeCell ref="I281:J281"/>
    <mergeCell ref="K281:L281"/>
    <mergeCell ref="M281:N281"/>
    <mergeCell ref="O281:P281"/>
    <mergeCell ref="Q281:R281"/>
    <mergeCell ref="S281:T281"/>
    <mergeCell ref="E282:F282"/>
    <mergeCell ref="G282:H282"/>
    <mergeCell ref="I282:J282"/>
    <mergeCell ref="K282:L282"/>
    <mergeCell ref="M282:N282"/>
    <mergeCell ref="O282:P282"/>
    <mergeCell ref="Q282:R282"/>
    <mergeCell ref="S282:T282"/>
    <mergeCell ref="E283:F283"/>
    <mergeCell ref="G283:H283"/>
    <mergeCell ref="I283:J283"/>
    <mergeCell ref="K283:L283"/>
    <mergeCell ref="M283:N283"/>
    <mergeCell ref="O283:P283"/>
    <mergeCell ref="Q283:R283"/>
    <mergeCell ref="S283:T283"/>
    <mergeCell ref="E284:F284"/>
    <mergeCell ref="G284:H284"/>
    <mergeCell ref="I284:J284"/>
    <mergeCell ref="K284:L284"/>
    <mergeCell ref="M284:N284"/>
    <mergeCell ref="O284:P284"/>
    <mergeCell ref="Q284:R284"/>
    <mergeCell ref="S284:T284"/>
    <mergeCell ref="E285:F285"/>
    <mergeCell ref="G285:H285"/>
    <mergeCell ref="I285:J285"/>
    <mergeCell ref="K285:L285"/>
    <mergeCell ref="M285:N285"/>
    <mergeCell ref="O285:P285"/>
    <mergeCell ref="Q285:R285"/>
    <mergeCell ref="S285:T285"/>
    <mergeCell ref="E286:F286"/>
    <mergeCell ref="G286:H286"/>
    <mergeCell ref="I286:J286"/>
    <mergeCell ref="K286:L286"/>
    <mergeCell ref="M286:N286"/>
    <mergeCell ref="O286:P286"/>
    <mergeCell ref="Q286:R286"/>
    <mergeCell ref="S286:T286"/>
    <mergeCell ref="E287:F287"/>
    <mergeCell ref="G287:H287"/>
    <mergeCell ref="I287:J287"/>
    <mergeCell ref="K287:L287"/>
    <mergeCell ref="M287:N287"/>
    <mergeCell ref="O287:P287"/>
    <mergeCell ref="Q287:R287"/>
    <mergeCell ref="S287:T287"/>
    <mergeCell ref="E288:F288"/>
    <mergeCell ref="G288:H288"/>
    <mergeCell ref="I288:J288"/>
    <mergeCell ref="K288:L288"/>
    <mergeCell ref="M288:N288"/>
    <mergeCell ref="O288:P288"/>
    <mergeCell ref="Q288:R288"/>
    <mergeCell ref="S288:T288"/>
    <mergeCell ref="E289:F289"/>
    <mergeCell ref="G289:H289"/>
    <mergeCell ref="I289:J289"/>
    <mergeCell ref="K289:L289"/>
    <mergeCell ref="M289:N289"/>
    <mergeCell ref="O289:P289"/>
    <mergeCell ref="Q289:R289"/>
    <mergeCell ref="S289:T289"/>
    <mergeCell ref="E290:F290"/>
    <mergeCell ref="G290:H290"/>
    <mergeCell ref="I290:J290"/>
    <mergeCell ref="K290:L290"/>
    <mergeCell ref="M290:N290"/>
    <mergeCell ref="O290:P290"/>
    <mergeCell ref="Q290:R290"/>
    <mergeCell ref="S290:T290"/>
    <mergeCell ref="E291:F291"/>
    <mergeCell ref="G291:H291"/>
    <mergeCell ref="I291:J291"/>
    <mergeCell ref="K291:L291"/>
    <mergeCell ref="M291:N291"/>
    <mergeCell ref="O291:P291"/>
    <mergeCell ref="Q291:R291"/>
    <mergeCell ref="S291:T291"/>
    <mergeCell ref="E292:F292"/>
    <mergeCell ref="G292:H292"/>
    <mergeCell ref="I292:J292"/>
    <mergeCell ref="K292:L292"/>
    <mergeCell ref="M292:N292"/>
    <mergeCell ref="O292:P292"/>
    <mergeCell ref="Q292:R292"/>
    <mergeCell ref="S292:T292"/>
    <mergeCell ref="E293:F293"/>
    <mergeCell ref="G293:H293"/>
    <mergeCell ref="I293:J293"/>
    <mergeCell ref="K293:L293"/>
    <mergeCell ref="M293:N293"/>
    <mergeCell ref="O293:P293"/>
    <mergeCell ref="Q293:R293"/>
    <mergeCell ref="S293:T293"/>
    <mergeCell ref="E294:F294"/>
    <mergeCell ref="G294:H294"/>
    <mergeCell ref="I294:J294"/>
    <mergeCell ref="K294:L294"/>
    <mergeCell ref="M294:N294"/>
    <mergeCell ref="O294:P294"/>
    <mergeCell ref="Q294:R294"/>
    <mergeCell ref="S294:T294"/>
    <mergeCell ref="E295:F295"/>
    <mergeCell ref="G295:H295"/>
    <mergeCell ref="I295:J295"/>
    <mergeCell ref="K295:L295"/>
    <mergeCell ref="M295:N295"/>
    <mergeCell ref="O295:P295"/>
    <mergeCell ref="Q295:R295"/>
    <mergeCell ref="S295:T295"/>
    <mergeCell ref="E296:F296"/>
    <mergeCell ref="G296:H296"/>
    <mergeCell ref="I296:J296"/>
    <mergeCell ref="K296:L296"/>
    <mergeCell ref="M296:N296"/>
    <mergeCell ref="O296:P296"/>
    <mergeCell ref="Q296:R296"/>
    <mergeCell ref="S296:T296"/>
    <mergeCell ref="E297:F297"/>
    <mergeCell ref="G297:H297"/>
    <mergeCell ref="I297:J297"/>
    <mergeCell ref="K297:L297"/>
    <mergeCell ref="M297:N297"/>
    <mergeCell ref="O297:P297"/>
    <mergeCell ref="Q297:R297"/>
    <mergeCell ref="S297:T297"/>
    <mergeCell ref="E298:F298"/>
    <mergeCell ref="G298:H298"/>
    <mergeCell ref="I298:J298"/>
    <mergeCell ref="K298:L298"/>
    <mergeCell ref="M298:N298"/>
    <mergeCell ref="O298:P298"/>
    <mergeCell ref="Q298:R298"/>
    <mergeCell ref="S298:T298"/>
    <mergeCell ref="E299:F299"/>
    <mergeCell ref="G299:H299"/>
    <mergeCell ref="I299:J299"/>
    <mergeCell ref="K299:L299"/>
    <mergeCell ref="M299:N299"/>
    <mergeCell ref="O299:P299"/>
    <mergeCell ref="Q299:R299"/>
    <mergeCell ref="S299:T299"/>
    <mergeCell ref="E300:F300"/>
    <mergeCell ref="G300:H300"/>
    <mergeCell ref="I300:J300"/>
    <mergeCell ref="K300:L300"/>
    <mergeCell ref="M300:N300"/>
    <mergeCell ref="O300:P300"/>
    <mergeCell ref="Q300:R300"/>
    <mergeCell ref="S300:T300"/>
    <mergeCell ref="E301:F301"/>
    <mergeCell ref="G301:H301"/>
    <mergeCell ref="I301:J301"/>
    <mergeCell ref="K301:L301"/>
    <mergeCell ref="M301:N301"/>
    <mergeCell ref="O301:P301"/>
    <mergeCell ref="Q301:R301"/>
    <mergeCell ref="S301:T301"/>
    <mergeCell ref="E302:F302"/>
    <mergeCell ref="G302:H302"/>
    <mergeCell ref="I302:J302"/>
    <mergeCell ref="K302:L302"/>
    <mergeCell ref="M302:N302"/>
    <mergeCell ref="O302:P302"/>
    <mergeCell ref="Q302:R302"/>
    <mergeCell ref="S302:T302"/>
    <mergeCell ref="E303:F303"/>
    <mergeCell ref="G303:H303"/>
    <mergeCell ref="I303:J303"/>
    <mergeCell ref="K303:L303"/>
    <mergeCell ref="M303:N303"/>
    <mergeCell ref="O303:P303"/>
    <mergeCell ref="Q303:R303"/>
    <mergeCell ref="S303:T303"/>
    <mergeCell ref="E304:F304"/>
    <mergeCell ref="G304:H304"/>
    <mergeCell ref="I304:J304"/>
    <mergeCell ref="K304:L304"/>
    <mergeCell ref="M304:N304"/>
    <mergeCell ref="O304:P304"/>
    <mergeCell ref="Q304:R304"/>
    <mergeCell ref="S304:T304"/>
    <mergeCell ref="E305:F305"/>
    <mergeCell ref="G305:H305"/>
    <mergeCell ref="I305:J305"/>
    <mergeCell ref="K305:L305"/>
    <mergeCell ref="M305:N305"/>
    <mergeCell ref="O305:P305"/>
    <mergeCell ref="Q305:R305"/>
    <mergeCell ref="S305:T305"/>
    <mergeCell ref="E306:F306"/>
    <mergeCell ref="G306:H306"/>
    <mergeCell ref="I306:J306"/>
    <mergeCell ref="K306:L306"/>
    <mergeCell ref="M306:N306"/>
    <mergeCell ref="O306:P306"/>
    <mergeCell ref="Q306:R306"/>
    <mergeCell ref="S306:T306"/>
    <mergeCell ref="E307:F307"/>
    <mergeCell ref="G307:H307"/>
    <mergeCell ref="I307:J307"/>
    <mergeCell ref="K307:L307"/>
    <mergeCell ref="M307:N307"/>
    <mergeCell ref="O307:P307"/>
    <mergeCell ref="Q307:R307"/>
    <mergeCell ref="S307:T307"/>
    <mergeCell ref="E308:F308"/>
    <mergeCell ref="G308:H308"/>
    <mergeCell ref="I308:J308"/>
    <mergeCell ref="K308:L308"/>
    <mergeCell ref="M308:N308"/>
    <mergeCell ref="O308:P308"/>
    <mergeCell ref="Q308:R308"/>
    <mergeCell ref="S308:T308"/>
    <mergeCell ref="E309:F309"/>
    <mergeCell ref="G309:H309"/>
    <mergeCell ref="I309:J309"/>
    <mergeCell ref="K309:L309"/>
    <mergeCell ref="M309:N309"/>
    <mergeCell ref="O309:P309"/>
    <mergeCell ref="Q309:R309"/>
    <mergeCell ref="S309:T309"/>
    <mergeCell ref="E310:F310"/>
    <mergeCell ref="G310:H310"/>
    <mergeCell ref="I310:J310"/>
    <mergeCell ref="K310:L310"/>
    <mergeCell ref="M310:N310"/>
    <mergeCell ref="O310:P310"/>
    <mergeCell ref="Q310:R310"/>
    <mergeCell ref="S310:T310"/>
    <mergeCell ref="E311:F311"/>
    <mergeCell ref="G311:H311"/>
    <mergeCell ref="I311:J311"/>
    <mergeCell ref="K311:L311"/>
    <mergeCell ref="M311:N311"/>
    <mergeCell ref="O311:P311"/>
    <mergeCell ref="Q311:R311"/>
    <mergeCell ref="S311:T311"/>
    <mergeCell ref="E312:F312"/>
    <mergeCell ref="G312:H312"/>
    <mergeCell ref="I312:J312"/>
    <mergeCell ref="K312:L312"/>
    <mergeCell ref="M312:N312"/>
    <mergeCell ref="O312:P312"/>
    <mergeCell ref="Q312:R312"/>
    <mergeCell ref="S312:T312"/>
    <mergeCell ref="E313:F313"/>
    <mergeCell ref="G313:H313"/>
    <mergeCell ref="I313:J313"/>
    <mergeCell ref="K313:L313"/>
    <mergeCell ref="M313:N313"/>
    <mergeCell ref="O313:P313"/>
    <mergeCell ref="Q313:R313"/>
    <mergeCell ref="S313:T313"/>
    <mergeCell ref="E314:F314"/>
    <mergeCell ref="G314:H314"/>
    <mergeCell ref="I314:J314"/>
    <mergeCell ref="K314:L314"/>
    <mergeCell ref="M314:N314"/>
    <mergeCell ref="O314:P314"/>
    <mergeCell ref="Q314:R314"/>
    <mergeCell ref="S314:T314"/>
    <mergeCell ref="E315:F315"/>
    <mergeCell ref="G315:H315"/>
    <mergeCell ref="I315:J315"/>
    <mergeCell ref="K315:L315"/>
    <mergeCell ref="M315:N315"/>
    <mergeCell ref="O315:P315"/>
    <mergeCell ref="Q315:R315"/>
    <mergeCell ref="S315:T315"/>
    <mergeCell ref="E316:F316"/>
    <mergeCell ref="G316:H316"/>
    <mergeCell ref="I316:J316"/>
    <mergeCell ref="K316:L316"/>
    <mergeCell ref="M316:N316"/>
    <mergeCell ref="O316:P316"/>
    <mergeCell ref="Q316:R316"/>
    <mergeCell ref="S316:T316"/>
    <mergeCell ref="E317:F317"/>
    <mergeCell ref="G317:H317"/>
    <mergeCell ref="I317:J317"/>
    <mergeCell ref="K317:L317"/>
    <mergeCell ref="M317:N317"/>
    <mergeCell ref="O317:P317"/>
    <mergeCell ref="Q317:R317"/>
    <mergeCell ref="S317:T317"/>
    <mergeCell ref="E318:F318"/>
    <mergeCell ref="G318:H318"/>
    <mergeCell ref="I318:J318"/>
    <mergeCell ref="K318:L318"/>
    <mergeCell ref="M318:N318"/>
    <mergeCell ref="O318:P318"/>
    <mergeCell ref="Q318:R318"/>
    <mergeCell ref="S318:T318"/>
    <mergeCell ref="E319:F319"/>
    <mergeCell ref="G319:H319"/>
    <mergeCell ref="I319:J319"/>
    <mergeCell ref="K319:L319"/>
    <mergeCell ref="M319:N319"/>
    <mergeCell ref="O319:P319"/>
    <mergeCell ref="Q319:R319"/>
    <mergeCell ref="S319:T319"/>
    <mergeCell ref="E320:F320"/>
    <mergeCell ref="G320:H320"/>
    <mergeCell ref="I320:J320"/>
    <mergeCell ref="K320:L320"/>
    <mergeCell ref="M320:N320"/>
    <mergeCell ref="O320:P320"/>
    <mergeCell ref="Q320:R320"/>
    <mergeCell ref="S320:T320"/>
    <mergeCell ref="E321:F321"/>
    <mergeCell ref="G321:H321"/>
    <mergeCell ref="I321:J321"/>
    <mergeCell ref="K321:L321"/>
    <mergeCell ref="M321:N321"/>
    <mergeCell ref="O321:P321"/>
    <mergeCell ref="Q321:R321"/>
    <mergeCell ref="S321:T321"/>
    <mergeCell ref="E322:F322"/>
    <mergeCell ref="G322:H322"/>
    <mergeCell ref="I322:J322"/>
    <mergeCell ref="K322:L322"/>
    <mergeCell ref="M322:N322"/>
    <mergeCell ref="O322:P322"/>
    <mergeCell ref="Q322:R322"/>
    <mergeCell ref="S322:T322"/>
    <mergeCell ref="E323:F323"/>
    <mergeCell ref="G323:H323"/>
    <mergeCell ref="I323:J323"/>
    <mergeCell ref="K323:L323"/>
    <mergeCell ref="M323:N323"/>
    <mergeCell ref="O323:P323"/>
    <mergeCell ref="Q323:R323"/>
    <mergeCell ref="S323:T323"/>
    <mergeCell ref="E324:F324"/>
    <mergeCell ref="G324:H324"/>
    <mergeCell ref="I324:J324"/>
    <mergeCell ref="K324:L324"/>
    <mergeCell ref="M324:N324"/>
    <mergeCell ref="O324:P324"/>
    <mergeCell ref="Q324:R324"/>
    <mergeCell ref="S324:T324"/>
    <mergeCell ref="Q330:R330"/>
    <mergeCell ref="S330:T330"/>
    <mergeCell ref="E325:F325"/>
    <mergeCell ref="G325:H325"/>
    <mergeCell ref="I325:J325"/>
    <mergeCell ref="K325:L325"/>
    <mergeCell ref="M325:N325"/>
    <mergeCell ref="O325:P325"/>
    <mergeCell ref="Q325:R325"/>
    <mergeCell ref="S325:T325"/>
    <mergeCell ref="E326:F326"/>
    <mergeCell ref="G326:H326"/>
    <mergeCell ref="I326:J326"/>
    <mergeCell ref="K326:L326"/>
    <mergeCell ref="M326:N326"/>
    <mergeCell ref="O326:P326"/>
    <mergeCell ref="Q326:R326"/>
    <mergeCell ref="S326:T326"/>
    <mergeCell ref="E327:F327"/>
    <mergeCell ref="G327:H327"/>
    <mergeCell ref="I327:J327"/>
    <mergeCell ref="K327:L327"/>
    <mergeCell ref="M327:N327"/>
    <mergeCell ref="O327:P327"/>
    <mergeCell ref="Q327:R327"/>
    <mergeCell ref="S327:T327"/>
    <mergeCell ref="E331:F331"/>
    <mergeCell ref="G331:H331"/>
    <mergeCell ref="I331:J331"/>
    <mergeCell ref="K331:L331"/>
    <mergeCell ref="M331:N331"/>
    <mergeCell ref="O331:P331"/>
    <mergeCell ref="Q331:R331"/>
    <mergeCell ref="S331:T331"/>
    <mergeCell ref="A332:T332"/>
    <mergeCell ref="B333:T333"/>
    <mergeCell ref="E328:F328"/>
    <mergeCell ref="G328:H328"/>
    <mergeCell ref="I328:J328"/>
    <mergeCell ref="K328:L328"/>
    <mergeCell ref="M328:N328"/>
    <mergeCell ref="O328:P328"/>
    <mergeCell ref="Q328:R328"/>
    <mergeCell ref="S328:T328"/>
    <mergeCell ref="E329:F329"/>
    <mergeCell ref="G329:H329"/>
    <mergeCell ref="I329:J329"/>
    <mergeCell ref="K329:L329"/>
    <mergeCell ref="M329:N329"/>
    <mergeCell ref="O329:P329"/>
    <mergeCell ref="Q329:R329"/>
    <mergeCell ref="S329:T329"/>
    <mergeCell ref="E330:F330"/>
    <mergeCell ref="G330:H330"/>
    <mergeCell ref="I330:J330"/>
    <mergeCell ref="K330:L330"/>
    <mergeCell ref="M330:N330"/>
    <mergeCell ref="O330:P330"/>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B60"/>
  <sheetViews>
    <sheetView workbookViewId="0"/>
  </sheetViews>
  <sheetFormatPr defaultRowHeight="15"/>
  <cols>
    <col min="1" max="1" width="80" customWidth="1"/>
    <col min="2" max="2" width="14" customWidth="1"/>
  </cols>
  <sheetData>
    <row r="1" spans="1:2" ht="30">
      <c r="A1" s="1" t="s">
        <v>1035</v>
      </c>
      <c r="B1" s="2" t="s">
        <v>2</v>
      </c>
    </row>
    <row r="2" spans="1:2">
      <c r="A2" s="4" t="s">
        <v>964</v>
      </c>
    </row>
    <row r="3" spans="1:2">
      <c r="A3" s="3" t="s">
        <v>1036</v>
      </c>
    </row>
    <row r="4" spans="1:2">
      <c r="A4" s="4" t="s">
        <v>1037</v>
      </c>
      <c r="B4" s="4" t="s">
        <v>775</v>
      </c>
    </row>
    <row r="5" spans="1:2">
      <c r="A5" s="4" t="s">
        <v>1038</v>
      </c>
      <c r="B5" s="4" t="s">
        <v>1039</v>
      </c>
    </row>
    <row r="6" spans="1:2">
      <c r="A6" s="4" t="s">
        <v>974</v>
      </c>
    </row>
    <row r="7" spans="1:2">
      <c r="A7" s="3" t="s">
        <v>1036</v>
      </c>
    </row>
    <row r="8" spans="1:2">
      <c r="A8" s="4" t="s">
        <v>1037</v>
      </c>
      <c r="B8" s="4" t="s">
        <v>1040</v>
      </c>
    </row>
    <row r="9" spans="1:2">
      <c r="A9" s="4" t="s">
        <v>1038</v>
      </c>
      <c r="B9" s="4" t="s">
        <v>1041</v>
      </c>
    </row>
    <row r="10" spans="1:2">
      <c r="A10" s="4" t="s">
        <v>1042</v>
      </c>
      <c r="B10" s="4" t="s">
        <v>1043</v>
      </c>
    </row>
    <row r="11" spans="1:2">
      <c r="A11" s="4" t="s">
        <v>1044</v>
      </c>
      <c r="B11" s="4" t="s">
        <v>545</v>
      </c>
    </row>
    <row r="12" spans="1:2">
      <c r="A12" s="4" t="s">
        <v>1045</v>
      </c>
      <c r="B12" s="4" t="s">
        <v>1046</v>
      </c>
    </row>
    <row r="13" spans="1:2" ht="30">
      <c r="A13" s="4" t="s">
        <v>982</v>
      </c>
    </row>
    <row r="14" spans="1:2">
      <c r="A14" s="3" t="s">
        <v>1036</v>
      </c>
    </row>
    <row r="15" spans="1:2">
      <c r="A15" s="4" t="s">
        <v>1037</v>
      </c>
      <c r="B15" s="4" t="s">
        <v>1039</v>
      </c>
    </row>
    <row r="16" spans="1:2">
      <c r="A16" s="4" t="s">
        <v>1038</v>
      </c>
      <c r="B16" s="4" t="s">
        <v>545</v>
      </c>
    </row>
    <row r="17" spans="1:2">
      <c r="A17" s="4" t="s">
        <v>1042</v>
      </c>
      <c r="B17" s="4" t="s">
        <v>1047</v>
      </c>
    </row>
    <row r="18" spans="1:2">
      <c r="A18" s="4" t="s">
        <v>1044</v>
      </c>
      <c r="B18" s="4" t="s">
        <v>1048</v>
      </c>
    </row>
    <row r="19" spans="1:2">
      <c r="A19" s="4" t="s">
        <v>1045</v>
      </c>
      <c r="B19" s="4" t="s">
        <v>1048</v>
      </c>
    </row>
    <row r="20" spans="1:2">
      <c r="A20" s="4" t="s">
        <v>1049</v>
      </c>
      <c r="B20" s="4" t="s">
        <v>1047</v>
      </c>
    </row>
    <row r="21" spans="1:2">
      <c r="A21" s="4" t="s">
        <v>1050</v>
      </c>
      <c r="B21" s="4" t="s">
        <v>1051</v>
      </c>
    </row>
    <row r="22" spans="1:2">
      <c r="A22" s="4" t="s">
        <v>1052</v>
      </c>
      <c r="B22" s="4" t="s">
        <v>1053</v>
      </c>
    </row>
    <row r="23" spans="1:2">
      <c r="A23" s="4" t="s">
        <v>1054</v>
      </c>
      <c r="B23" s="4" t="s">
        <v>1055</v>
      </c>
    </row>
    <row r="24" spans="1:2">
      <c r="A24" s="4" t="s">
        <v>1056</v>
      </c>
      <c r="B24" s="4" t="s">
        <v>1039</v>
      </c>
    </row>
    <row r="25" spans="1:2" ht="30">
      <c r="A25" s="4" t="s">
        <v>995</v>
      </c>
    </row>
    <row r="26" spans="1:2">
      <c r="A26" s="3" t="s">
        <v>1036</v>
      </c>
    </row>
    <row r="27" spans="1:2">
      <c r="A27" s="4" t="s">
        <v>1037</v>
      </c>
      <c r="B27" s="4" t="s">
        <v>1057</v>
      </c>
    </row>
    <row r="28" spans="1:2">
      <c r="A28" s="4" t="s">
        <v>1038</v>
      </c>
      <c r="B28" s="4" t="s">
        <v>1058</v>
      </c>
    </row>
    <row r="29" spans="1:2">
      <c r="A29" s="4" t="s">
        <v>1042</v>
      </c>
      <c r="B29" s="4" t="s">
        <v>1057</v>
      </c>
    </row>
    <row r="30" spans="1:2">
      <c r="A30" s="4" t="s">
        <v>1044</v>
      </c>
      <c r="B30" s="4" t="s">
        <v>1043</v>
      </c>
    </row>
    <row r="31" spans="1:2">
      <c r="A31" s="4" t="s">
        <v>1045</v>
      </c>
      <c r="B31" s="4" t="s">
        <v>678</v>
      </c>
    </row>
    <row r="32" spans="1:2">
      <c r="A32" s="4" t="s">
        <v>1049</v>
      </c>
      <c r="B32" s="4" t="s">
        <v>1046</v>
      </c>
    </row>
    <row r="33" spans="1:2">
      <c r="A33" s="4" t="s">
        <v>1050</v>
      </c>
      <c r="B33" s="4" t="s">
        <v>565</v>
      </c>
    </row>
    <row r="34" spans="1:2">
      <c r="A34" s="4" t="s">
        <v>1052</v>
      </c>
      <c r="B34" s="4" t="s">
        <v>1039</v>
      </c>
    </row>
    <row r="35" spans="1:2">
      <c r="A35" s="4" t="s">
        <v>1054</v>
      </c>
      <c r="B35" s="4" t="s">
        <v>1059</v>
      </c>
    </row>
    <row r="36" spans="1:2">
      <c r="A36" s="4" t="s">
        <v>1056</v>
      </c>
      <c r="B36" s="4" t="s">
        <v>1059</v>
      </c>
    </row>
    <row r="37" spans="1:2">
      <c r="A37" s="4" t="s">
        <v>1008</v>
      </c>
    </row>
    <row r="38" spans="1:2">
      <c r="A38" s="3" t="s">
        <v>1036</v>
      </c>
    </row>
    <row r="39" spans="1:2">
      <c r="A39" s="4" t="s">
        <v>1037</v>
      </c>
      <c r="B39" s="4" t="s">
        <v>1060</v>
      </c>
    </row>
    <row r="40" spans="1:2">
      <c r="A40" s="4" t="s">
        <v>1038</v>
      </c>
      <c r="B40" s="4" t="s">
        <v>1061</v>
      </c>
    </row>
    <row r="41" spans="1:2">
      <c r="A41" s="4" t="s">
        <v>1042</v>
      </c>
      <c r="B41" s="4" t="s">
        <v>1062</v>
      </c>
    </row>
    <row r="42" spans="1:2">
      <c r="A42" s="4" t="s">
        <v>1044</v>
      </c>
      <c r="B42" s="4" t="s">
        <v>678</v>
      </c>
    </row>
    <row r="43" spans="1:2">
      <c r="A43" s="4" t="s">
        <v>1045</v>
      </c>
      <c r="B43" s="4" t="s">
        <v>1046</v>
      </c>
    </row>
    <row r="44" spans="1:2">
      <c r="A44" s="4" t="s">
        <v>1049</v>
      </c>
      <c r="B44" s="4" t="s">
        <v>1046</v>
      </c>
    </row>
    <row r="45" spans="1:2">
      <c r="A45" s="4" t="s">
        <v>1050</v>
      </c>
      <c r="B45" s="4" t="s">
        <v>1059</v>
      </c>
    </row>
    <row r="46" spans="1:2">
      <c r="A46" s="4" t="s">
        <v>1052</v>
      </c>
      <c r="B46" s="4" t="s">
        <v>1039</v>
      </c>
    </row>
    <row r="47" spans="1:2">
      <c r="A47" s="4" t="s">
        <v>1054</v>
      </c>
      <c r="B47" s="4" t="s">
        <v>1059</v>
      </c>
    </row>
    <row r="48" spans="1:2">
      <c r="A48" s="4" t="s">
        <v>1056</v>
      </c>
      <c r="B48" s="4" t="s">
        <v>1063</v>
      </c>
    </row>
    <row r="49" spans="1:2">
      <c r="A49" s="4" t="s">
        <v>1021</v>
      </c>
    </row>
    <row r="50" spans="1:2">
      <c r="A50" s="3" t="s">
        <v>1036</v>
      </c>
    </row>
    <row r="51" spans="1:2">
      <c r="A51" s="4" t="s">
        <v>1037</v>
      </c>
      <c r="B51" s="4" t="s">
        <v>1064</v>
      </c>
    </row>
    <row r="52" spans="1:2">
      <c r="A52" s="4" t="s">
        <v>1038</v>
      </c>
      <c r="B52" s="4" t="s">
        <v>1057</v>
      </c>
    </row>
    <row r="53" spans="1:2">
      <c r="A53" s="4" t="s">
        <v>1042</v>
      </c>
      <c r="B53" s="4" t="s">
        <v>1048</v>
      </c>
    </row>
    <row r="54" spans="1:2">
      <c r="A54" s="4" t="s">
        <v>1044</v>
      </c>
      <c r="B54" s="4" t="s">
        <v>1051</v>
      </c>
    </row>
    <row r="55" spans="1:2">
      <c r="A55" s="4" t="s">
        <v>1045</v>
      </c>
      <c r="B55" s="4" t="s">
        <v>1055</v>
      </c>
    </row>
    <row r="56" spans="1:2">
      <c r="A56" s="4" t="s">
        <v>1049</v>
      </c>
      <c r="B56" s="4" t="s">
        <v>1055</v>
      </c>
    </row>
    <row r="57" spans="1:2">
      <c r="A57" s="4" t="s">
        <v>1050</v>
      </c>
      <c r="B57" s="4" t="s">
        <v>1055</v>
      </c>
    </row>
    <row r="58" spans="1:2">
      <c r="A58" s="4" t="s">
        <v>1052</v>
      </c>
      <c r="B58" s="4" t="s">
        <v>1039</v>
      </c>
    </row>
    <row r="59" spans="1:2">
      <c r="A59" s="4" t="s">
        <v>1054</v>
      </c>
      <c r="B59" s="4" t="s">
        <v>1039</v>
      </c>
    </row>
    <row r="60" spans="1:2">
      <c r="A60" s="4" t="s">
        <v>1056</v>
      </c>
      <c r="B60" s="4" t="s">
        <v>1059</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D22"/>
  <sheetViews>
    <sheetView workbookViewId="0"/>
  </sheetViews>
  <sheetFormatPr defaultRowHeight="15"/>
  <cols>
    <col min="1" max="1" width="80" customWidth="1"/>
    <col min="2" max="2" width="16" customWidth="1"/>
    <col min="3" max="4" width="14" customWidth="1"/>
  </cols>
  <sheetData>
    <row r="1" spans="1:4">
      <c r="A1" s="158" t="s">
        <v>1065</v>
      </c>
      <c r="B1" s="165" t="s">
        <v>1</v>
      </c>
      <c r="C1" s="159"/>
      <c r="D1" s="159"/>
    </row>
    <row r="2" spans="1:4">
      <c r="A2" s="159"/>
      <c r="B2" s="2" t="s">
        <v>2</v>
      </c>
      <c r="C2" s="2" t="s">
        <v>154</v>
      </c>
      <c r="D2" s="2" t="s">
        <v>158</v>
      </c>
    </row>
    <row r="3" spans="1:4">
      <c r="A3" s="3" t="s">
        <v>916</v>
      </c>
    </row>
    <row r="4" spans="1:4">
      <c r="A4" s="4" t="s">
        <v>1066</v>
      </c>
      <c r="B4" s="5">
        <v>42441</v>
      </c>
      <c r="C4" s="5">
        <v>41834</v>
      </c>
      <c r="D4" s="5">
        <v>42937</v>
      </c>
    </row>
    <row r="5" spans="1:4">
      <c r="A5" s="4" t="s">
        <v>1067</v>
      </c>
      <c r="B5" s="6">
        <v>40966</v>
      </c>
      <c r="C5" s="6">
        <v>42441</v>
      </c>
      <c r="D5" s="6">
        <v>41834</v>
      </c>
    </row>
    <row r="6" spans="1:4">
      <c r="A6" s="4" t="s">
        <v>1068</v>
      </c>
      <c r="B6" s="6">
        <v>-13747</v>
      </c>
      <c r="C6" s="6">
        <v>-14104</v>
      </c>
      <c r="D6" s="6">
        <v>-15278</v>
      </c>
    </row>
    <row r="7" spans="1:4">
      <c r="A7" s="4" t="s">
        <v>1069</v>
      </c>
      <c r="B7" s="6">
        <v>-12441</v>
      </c>
      <c r="C7" s="6">
        <v>-13747</v>
      </c>
      <c r="D7" s="6">
        <v>-14104</v>
      </c>
    </row>
    <row r="8" spans="1:4">
      <c r="A8" s="4" t="s">
        <v>1070</v>
      </c>
    </row>
    <row r="9" spans="1:4">
      <c r="A9" s="3" t="s">
        <v>916</v>
      </c>
    </row>
    <row r="10" spans="1:4">
      <c r="A10" s="4" t="s">
        <v>925</v>
      </c>
      <c r="B10" s="6">
        <v>907</v>
      </c>
      <c r="C10" s="6">
        <v>1188</v>
      </c>
      <c r="D10" s="6">
        <v>919</v>
      </c>
    </row>
    <row r="11" spans="1:4">
      <c r="A11" s="4" t="s">
        <v>1071</v>
      </c>
      <c r="B11" s="6">
        <v>907</v>
      </c>
      <c r="C11" s="6">
        <v>1873</v>
      </c>
      <c r="D11" s="6">
        <v>1436</v>
      </c>
    </row>
    <row r="12" spans="1:4" ht="30">
      <c r="A12" s="4" t="s">
        <v>1072</v>
      </c>
    </row>
    <row r="13" spans="1:4">
      <c r="A13" s="3" t="s">
        <v>916</v>
      </c>
    </row>
    <row r="14" spans="1:4" ht="30">
      <c r="A14" s="4" t="s">
        <v>933</v>
      </c>
      <c r="C14" s="6">
        <v>1138</v>
      </c>
      <c r="D14" s="6">
        <v>603</v>
      </c>
    </row>
    <row r="15" spans="1:4">
      <c r="A15" s="4" t="s">
        <v>925</v>
      </c>
      <c r="B15" s="6">
        <v>-399</v>
      </c>
      <c r="C15" s="6">
        <v>378</v>
      </c>
      <c r="D15" s="6">
        <v>-341</v>
      </c>
    </row>
    <row r="16" spans="1:4">
      <c r="A16" s="4" t="s">
        <v>1071</v>
      </c>
      <c r="B16" s="6">
        <v>-399</v>
      </c>
      <c r="C16" s="6">
        <v>1516</v>
      </c>
      <c r="D16" s="6">
        <v>262</v>
      </c>
    </row>
    <row r="17" spans="1:4">
      <c r="A17" s="4" t="s">
        <v>1073</v>
      </c>
      <c r="B17" s="6">
        <v>-1076</v>
      </c>
      <c r="C17" s="6">
        <v>-909</v>
      </c>
      <c r="D17" s="6">
        <v>-1365</v>
      </c>
    </row>
    <row r="18" spans="1:4" ht="30">
      <c r="A18" s="4" t="s">
        <v>1074</v>
      </c>
    </row>
    <row r="19" spans="1:4">
      <c r="A19" s="3" t="s">
        <v>916</v>
      </c>
    </row>
    <row r="20" spans="1:4" ht="30">
      <c r="A20" s="4" t="s">
        <v>933</v>
      </c>
      <c r="C20" s="6">
        <v>-453</v>
      </c>
      <c r="D20" s="6">
        <v>-86</v>
      </c>
    </row>
    <row r="21" spans="1:4">
      <c r="A21" s="4" t="s">
        <v>925</v>
      </c>
      <c r="B21" s="6">
        <v>1306</v>
      </c>
      <c r="C21" s="6">
        <v>810</v>
      </c>
      <c r="D21" s="6">
        <v>1260</v>
      </c>
    </row>
    <row r="22" spans="1:4">
      <c r="A22" s="4" t="s">
        <v>1071</v>
      </c>
      <c r="B22" s="5">
        <v>1306</v>
      </c>
      <c r="C22" s="5">
        <v>357</v>
      </c>
      <c r="D22" s="5">
        <v>1174</v>
      </c>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E18"/>
  <sheetViews>
    <sheetView workbookViewId="0"/>
  </sheetViews>
  <sheetFormatPr defaultRowHeight="15"/>
  <cols>
    <col min="1" max="1" width="80" customWidth="1"/>
    <col min="2" max="5" width="16" customWidth="1"/>
  </cols>
  <sheetData>
    <row r="1" spans="1:5">
      <c r="A1" s="158" t="s">
        <v>1075</v>
      </c>
      <c r="B1" s="165" t="s">
        <v>1</v>
      </c>
      <c r="C1" s="159"/>
      <c r="D1" s="159"/>
    </row>
    <row r="2" spans="1:5">
      <c r="A2" s="159"/>
      <c r="B2" s="2" t="s">
        <v>2</v>
      </c>
      <c r="C2" s="2" t="s">
        <v>154</v>
      </c>
      <c r="D2" s="2" t="s">
        <v>158</v>
      </c>
      <c r="E2" s="2" t="s">
        <v>580</v>
      </c>
    </row>
    <row r="3" spans="1:5">
      <c r="A3" s="3" t="s">
        <v>1076</v>
      </c>
    </row>
    <row r="4" spans="1:5">
      <c r="A4" s="4" t="s">
        <v>116</v>
      </c>
      <c r="B4" s="5">
        <v>40966000000</v>
      </c>
      <c r="C4" s="5">
        <v>42441000000</v>
      </c>
      <c r="D4" s="5">
        <v>41834000000</v>
      </c>
      <c r="E4" s="5">
        <v>42937000000</v>
      </c>
    </row>
    <row r="5" spans="1:5">
      <c r="A5" s="4" t="s">
        <v>112</v>
      </c>
      <c r="B5" s="6">
        <v>12441000000</v>
      </c>
      <c r="C5" s="6">
        <v>13747000000</v>
      </c>
      <c r="D5" s="6">
        <v>14104000000</v>
      </c>
      <c r="E5" s="5">
        <v>15278000000</v>
      </c>
    </row>
    <row r="6" spans="1:5">
      <c r="A6" s="4" t="s">
        <v>1070</v>
      </c>
    </row>
    <row r="7" spans="1:5">
      <c r="A7" s="3" t="s">
        <v>1076</v>
      </c>
    </row>
    <row r="8" spans="1:5">
      <c r="A8" s="4" t="s">
        <v>925</v>
      </c>
      <c r="B8" s="6">
        <v>907000000</v>
      </c>
      <c r="C8" s="6">
        <v>1188000000</v>
      </c>
      <c r="D8" s="5">
        <v>919000000</v>
      </c>
    </row>
    <row r="9" spans="1:5">
      <c r="A9" s="4" t="s">
        <v>1077</v>
      </c>
      <c r="B9" s="6">
        <v>12500000000</v>
      </c>
      <c r="C9" s="6">
        <v>12900000000</v>
      </c>
    </row>
    <row r="10" spans="1:5">
      <c r="A10" s="4" t="s">
        <v>1078</v>
      </c>
    </row>
    <row r="11" spans="1:5">
      <c r="A11" s="3" t="s">
        <v>1076</v>
      </c>
    </row>
    <row r="12" spans="1:5">
      <c r="A12" s="4" t="s">
        <v>116</v>
      </c>
      <c r="B12" s="5">
        <v>17700000000</v>
      </c>
      <c r="C12" s="6">
        <v>18200000000</v>
      </c>
    </row>
    <row r="13" spans="1:5" ht="30">
      <c r="A13" s="4" t="s">
        <v>1079</v>
      </c>
      <c r="B13" s="4" t="s">
        <v>1080</v>
      </c>
    </row>
    <row r="14" spans="1:5">
      <c r="A14" s="4" t="s">
        <v>1081</v>
      </c>
      <c r="B14" s="5">
        <v>25000000000</v>
      </c>
    </row>
    <row r="15" spans="1:5">
      <c r="A15" s="4" t="s">
        <v>112</v>
      </c>
      <c r="B15" s="6">
        <v>5400000000</v>
      </c>
      <c r="C15" s="5">
        <v>6300000000</v>
      </c>
    </row>
    <row r="16" spans="1:5">
      <c r="A16" s="4" t="s">
        <v>1082</v>
      </c>
    </row>
    <row r="17" spans="1:2">
      <c r="A17" s="3" t="s">
        <v>1076</v>
      </c>
    </row>
    <row r="18" spans="1:2">
      <c r="A18" s="4" t="s">
        <v>1083</v>
      </c>
      <c r="B18" s="5">
        <v>25000000000</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F129"/>
  <sheetViews>
    <sheetView workbookViewId="0"/>
  </sheetViews>
  <sheetFormatPr defaultRowHeight="15"/>
  <cols>
    <col min="1" max="1" width="80" customWidth="1"/>
    <col min="2" max="6" width="21" customWidth="1"/>
  </cols>
  <sheetData>
    <row r="1" spans="1:6">
      <c r="A1" s="158" t="s">
        <v>1084</v>
      </c>
      <c r="B1" s="2" t="s">
        <v>1</v>
      </c>
      <c r="C1" s="159"/>
      <c r="D1" s="159"/>
      <c r="E1" s="159"/>
    </row>
    <row r="2" spans="1:6">
      <c r="A2" s="159"/>
      <c r="B2" s="2" t="s">
        <v>100</v>
      </c>
      <c r="C2" s="2" t="s">
        <v>1085</v>
      </c>
      <c r="D2" s="2" t="s">
        <v>1086</v>
      </c>
      <c r="E2" s="2" t="s">
        <v>1087</v>
      </c>
      <c r="F2" s="2" t="s">
        <v>101</v>
      </c>
    </row>
    <row r="3" spans="1:6">
      <c r="A3" s="3" t="s">
        <v>1088</v>
      </c>
    </row>
    <row r="4" spans="1:6">
      <c r="A4" s="4" t="s">
        <v>144</v>
      </c>
      <c r="C4" s="9">
        <v>6850</v>
      </c>
      <c r="D4" s="10">
        <v>625.5</v>
      </c>
      <c r="E4" s="11">
        <v>1750</v>
      </c>
    </row>
    <row r="5" spans="1:6">
      <c r="A5" s="4" t="s">
        <v>1089</v>
      </c>
      <c r="B5" s="5">
        <v>9398</v>
      </c>
    </row>
    <row r="6" spans="1:6">
      <c r="A6" s="4" t="s">
        <v>1090</v>
      </c>
      <c r="B6" s="6">
        <v>4998</v>
      </c>
    </row>
    <row r="7" spans="1:6">
      <c r="A7" s="4" t="s">
        <v>1091</v>
      </c>
      <c r="B7" s="6">
        <v>10813</v>
      </c>
    </row>
    <row r="8" spans="1:6">
      <c r="A8" s="4" t="s">
        <v>1092</v>
      </c>
      <c r="B8" s="6">
        <v>6308</v>
      </c>
    </row>
    <row r="9" spans="1:6">
      <c r="A9" s="4" t="s">
        <v>1093</v>
      </c>
      <c r="B9" s="6">
        <v>6594</v>
      </c>
    </row>
    <row r="10" spans="1:6">
      <c r="A10" s="4" t="s">
        <v>129</v>
      </c>
    </row>
    <row r="11" spans="1:6">
      <c r="A11" s="3" t="s">
        <v>1088</v>
      </c>
    </row>
    <row r="12" spans="1:6">
      <c r="A12" s="4" t="s">
        <v>144</v>
      </c>
      <c r="B12" s="6">
        <v>41522</v>
      </c>
      <c r="F12" s="5">
        <v>37590</v>
      </c>
    </row>
    <row r="13" spans="1:6">
      <c r="A13" s="4" t="s">
        <v>1089</v>
      </c>
      <c r="B13" s="6">
        <v>4354</v>
      </c>
    </row>
    <row r="14" spans="1:6">
      <c r="A14" s="4" t="s">
        <v>1090</v>
      </c>
      <c r="B14" s="6">
        <v>1593</v>
      </c>
    </row>
    <row r="15" spans="1:6">
      <c r="A15" s="4" t="s">
        <v>1091</v>
      </c>
      <c r="B15" s="6">
        <v>6021</v>
      </c>
    </row>
    <row r="16" spans="1:6">
      <c r="A16" s="4" t="s">
        <v>1092</v>
      </c>
      <c r="B16" s="6">
        <v>2343</v>
      </c>
    </row>
    <row r="17" spans="1:6">
      <c r="A17" s="4" t="s">
        <v>1093</v>
      </c>
      <c r="B17" s="6">
        <v>2817</v>
      </c>
    </row>
    <row r="18" spans="1:6">
      <c r="A18" s="4" t="s">
        <v>145</v>
      </c>
    </row>
    <row r="19" spans="1:6">
      <c r="A19" s="3" t="s">
        <v>1088</v>
      </c>
    </row>
    <row r="20" spans="1:6">
      <c r="A20" s="4" t="s">
        <v>144</v>
      </c>
      <c r="B20" s="6">
        <v>75373</v>
      </c>
      <c r="F20" s="6">
        <v>65778</v>
      </c>
    </row>
    <row r="21" spans="1:6">
      <c r="A21" s="4" t="s">
        <v>1089</v>
      </c>
      <c r="B21" s="6">
        <v>5044</v>
      </c>
    </row>
    <row r="22" spans="1:6">
      <c r="A22" s="4" t="s">
        <v>1090</v>
      </c>
      <c r="B22" s="6">
        <v>3405</v>
      </c>
    </row>
    <row r="23" spans="1:6">
      <c r="A23" s="4" t="s">
        <v>1091</v>
      </c>
      <c r="B23" s="6">
        <v>4792</v>
      </c>
    </row>
    <row r="24" spans="1:6">
      <c r="A24" s="4" t="s">
        <v>1092</v>
      </c>
      <c r="B24" s="6">
        <v>3965</v>
      </c>
    </row>
    <row r="25" spans="1:6">
      <c r="A25" s="4" t="s">
        <v>1093</v>
      </c>
      <c r="B25" s="6">
        <v>3777</v>
      </c>
    </row>
    <row r="26" spans="1:6">
      <c r="A26" s="4" t="s">
        <v>693</v>
      </c>
    </row>
    <row r="27" spans="1:6">
      <c r="A27" s="3" t="s">
        <v>1088</v>
      </c>
    </row>
    <row r="28" spans="1:6">
      <c r="A28" s="4" t="s">
        <v>144</v>
      </c>
      <c r="B28" s="6">
        <v>22665</v>
      </c>
      <c r="F28" s="6">
        <v>19903</v>
      </c>
    </row>
    <row r="29" spans="1:6">
      <c r="A29" s="4" t="s">
        <v>1089</v>
      </c>
      <c r="B29" s="6">
        <v>2172</v>
      </c>
    </row>
    <row r="30" spans="1:6">
      <c r="A30" s="4" t="s">
        <v>1090</v>
      </c>
      <c r="B30" s="6">
        <v>600</v>
      </c>
    </row>
    <row r="31" spans="1:6">
      <c r="A31" s="4" t="s">
        <v>1091</v>
      </c>
      <c r="B31" s="6">
        <v>4633</v>
      </c>
    </row>
    <row r="32" spans="1:6">
      <c r="A32" s="4" t="s">
        <v>1092</v>
      </c>
      <c r="B32" s="6">
        <v>2272</v>
      </c>
    </row>
    <row r="33" spans="1:6">
      <c r="A33" s="4" t="s">
        <v>1093</v>
      </c>
      <c r="B33" s="6">
        <v>1801</v>
      </c>
    </row>
    <row r="34" spans="1:6" ht="30">
      <c r="A34" s="4" t="s">
        <v>1094</v>
      </c>
    </row>
    <row r="35" spans="1:6">
      <c r="A35" s="3" t="s">
        <v>1088</v>
      </c>
    </row>
    <row r="36" spans="1:6">
      <c r="A36" s="4" t="s">
        <v>144</v>
      </c>
      <c r="B36" s="5">
        <v>8308</v>
      </c>
      <c r="F36" s="6">
        <v>8324</v>
      </c>
    </row>
    <row r="37" spans="1:6">
      <c r="A37" s="4" t="s">
        <v>1095</v>
      </c>
      <c r="B37" s="4" t="s">
        <v>1096</v>
      </c>
      <c r="C37" s="4" t="s">
        <v>1096</v>
      </c>
      <c r="D37" s="4" t="s">
        <v>1096</v>
      </c>
      <c r="E37" s="4" t="s">
        <v>1096</v>
      </c>
    </row>
    <row r="38" spans="1:6" ht="30">
      <c r="A38" s="4" t="s">
        <v>1097</v>
      </c>
    </row>
    <row r="39" spans="1:6">
      <c r="A39" s="3" t="s">
        <v>1088</v>
      </c>
    </row>
    <row r="40" spans="1:6">
      <c r="A40" s="4" t="s">
        <v>1098</v>
      </c>
      <c r="B40" s="4" t="s">
        <v>833</v>
      </c>
    </row>
    <row r="41" spans="1:6" ht="30">
      <c r="A41" s="4" t="s">
        <v>1099</v>
      </c>
    </row>
    <row r="42" spans="1:6">
      <c r="A42" s="3" t="s">
        <v>1088</v>
      </c>
    </row>
    <row r="43" spans="1:6">
      <c r="A43" s="4" t="s">
        <v>1098</v>
      </c>
      <c r="B43" s="4" t="s">
        <v>1100</v>
      </c>
    </row>
    <row r="44" spans="1:6" ht="30">
      <c r="A44" s="4" t="s">
        <v>1101</v>
      </c>
    </row>
    <row r="45" spans="1:6">
      <c r="A45" s="3" t="s">
        <v>1088</v>
      </c>
    </row>
    <row r="46" spans="1:6">
      <c r="A46" s="4" t="s">
        <v>144</v>
      </c>
      <c r="B46" s="5">
        <v>8326</v>
      </c>
      <c r="F46" s="6">
        <v>7641</v>
      </c>
    </row>
    <row r="47" spans="1:6">
      <c r="A47" s="4" t="s">
        <v>1095</v>
      </c>
      <c r="B47" s="4" t="s">
        <v>1059</v>
      </c>
      <c r="C47" s="4" t="s">
        <v>1059</v>
      </c>
      <c r="D47" s="4" t="s">
        <v>1059</v>
      </c>
      <c r="E47" s="4" t="s">
        <v>1059</v>
      </c>
    </row>
    <row r="48" spans="1:6" ht="30">
      <c r="A48" s="4" t="s">
        <v>1102</v>
      </c>
    </row>
    <row r="49" spans="1:6">
      <c r="A49" s="3" t="s">
        <v>1088</v>
      </c>
    </row>
    <row r="50" spans="1:6">
      <c r="A50" s="4" t="s">
        <v>1098</v>
      </c>
      <c r="B50" s="4" t="s">
        <v>833</v>
      </c>
    </row>
    <row r="51" spans="1:6" ht="30">
      <c r="A51" s="4" t="s">
        <v>1103</v>
      </c>
    </row>
    <row r="52" spans="1:6">
      <c r="A52" s="3" t="s">
        <v>1088</v>
      </c>
    </row>
    <row r="53" spans="1:6">
      <c r="A53" s="4" t="s">
        <v>1098</v>
      </c>
      <c r="B53" s="4" t="s">
        <v>1104</v>
      </c>
    </row>
    <row r="54" spans="1:6" ht="30">
      <c r="A54" s="4" t="s">
        <v>1105</v>
      </c>
    </row>
    <row r="55" spans="1:6">
      <c r="A55" s="3" t="s">
        <v>1088</v>
      </c>
    </row>
    <row r="56" spans="1:6">
      <c r="A56" s="4" t="s">
        <v>144</v>
      </c>
      <c r="B56" s="5">
        <v>6031</v>
      </c>
      <c r="F56" s="6">
        <v>3938</v>
      </c>
    </row>
    <row r="57" spans="1:6">
      <c r="A57" s="4" t="s">
        <v>1095</v>
      </c>
      <c r="B57" s="4" t="s">
        <v>1106</v>
      </c>
      <c r="C57" s="4" t="s">
        <v>1106</v>
      </c>
      <c r="D57" s="4" t="s">
        <v>1106</v>
      </c>
      <c r="E57" s="4" t="s">
        <v>1106</v>
      </c>
    </row>
    <row r="58" spans="1:6" ht="30">
      <c r="A58" s="4" t="s">
        <v>1107</v>
      </c>
    </row>
    <row r="59" spans="1:6">
      <c r="A59" s="3" t="s">
        <v>1088</v>
      </c>
    </row>
    <row r="60" spans="1:6">
      <c r="A60" s="4" t="s">
        <v>1098</v>
      </c>
      <c r="B60" s="4" t="s">
        <v>835</v>
      </c>
    </row>
    <row r="61" spans="1:6" ht="30">
      <c r="A61" s="4" t="s">
        <v>1108</v>
      </c>
    </row>
    <row r="62" spans="1:6">
      <c r="A62" s="3" t="s">
        <v>1088</v>
      </c>
    </row>
    <row r="63" spans="1:6">
      <c r="A63" s="4" t="s">
        <v>1098</v>
      </c>
      <c r="B63" s="4" t="s">
        <v>1109</v>
      </c>
    </row>
    <row r="64" spans="1:6">
      <c r="A64" s="4" t="s">
        <v>1110</v>
      </c>
    </row>
    <row r="65" spans="1:6">
      <c r="A65" s="3" t="s">
        <v>1088</v>
      </c>
    </row>
    <row r="66" spans="1:6">
      <c r="A66" s="4" t="s">
        <v>1111</v>
      </c>
      <c r="B66" s="5">
        <v>4682</v>
      </c>
      <c r="F66" s="6">
        <v>5262</v>
      </c>
    </row>
    <row r="67" spans="1:6">
      <c r="A67" s="4" t="s">
        <v>1112</v>
      </c>
      <c r="B67" s="5">
        <v>1062</v>
      </c>
      <c r="F67" s="6">
        <v>1472</v>
      </c>
    </row>
    <row r="68" spans="1:6">
      <c r="A68" s="4" t="s">
        <v>1095</v>
      </c>
      <c r="B68" s="4" t="s">
        <v>1113</v>
      </c>
      <c r="C68" s="4" t="s">
        <v>1113</v>
      </c>
      <c r="D68" s="4" t="s">
        <v>1113</v>
      </c>
      <c r="E68" s="4" t="s">
        <v>1113</v>
      </c>
    </row>
    <row r="69" spans="1:6">
      <c r="A69" s="4" t="s">
        <v>1114</v>
      </c>
      <c r="B69" s="4" t="s">
        <v>1115</v>
      </c>
      <c r="C69" s="4" t="s">
        <v>1115</v>
      </c>
      <c r="D69" s="4" t="s">
        <v>1115</v>
      </c>
      <c r="E69" s="4" t="s">
        <v>1115</v>
      </c>
    </row>
    <row r="70" spans="1:6">
      <c r="A70" s="4" t="s">
        <v>1116</v>
      </c>
    </row>
    <row r="71" spans="1:6">
      <c r="A71" s="3" t="s">
        <v>1088</v>
      </c>
    </row>
    <row r="72" spans="1:6">
      <c r="A72" s="4" t="s">
        <v>1098</v>
      </c>
      <c r="B72" s="4" t="s">
        <v>833</v>
      </c>
    </row>
    <row r="73" spans="1:6">
      <c r="A73" s="4" t="s">
        <v>1117</v>
      </c>
    </row>
    <row r="74" spans="1:6">
      <c r="A74" s="3" t="s">
        <v>1088</v>
      </c>
    </row>
    <row r="75" spans="1:6">
      <c r="A75" s="4" t="s">
        <v>1098</v>
      </c>
      <c r="B75" s="4" t="s">
        <v>1118</v>
      </c>
    </row>
    <row r="76" spans="1:6" ht="30">
      <c r="A76" s="4" t="s">
        <v>1119</v>
      </c>
    </row>
    <row r="77" spans="1:6">
      <c r="A77" s="3" t="s">
        <v>1088</v>
      </c>
    </row>
    <row r="78" spans="1:6">
      <c r="A78" s="4" t="s">
        <v>144</v>
      </c>
      <c r="B78" s="5">
        <v>10766</v>
      </c>
      <c r="F78" s="6">
        <v>8679</v>
      </c>
    </row>
    <row r="79" spans="1:6">
      <c r="A79" s="4" t="s">
        <v>1095</v>
      </c>
      <c r="B79" s="4" t="s">
        <v>1120</v>
      </c>
      <c r="C79" s="4" t="s">
        <v>1120</v>
      </c>
      <c r="D79" s="4" t="s">
        <v>1120</v>
      </c>
      <c r="E79" s="4" t="s">
        <v>1120</v>
      </c>
    </row>
    <row r="80" spans="1:6" ht="30">
      <c r="A80" s="4" t="s">
        <v>1121</v>
      </c>
    </row>
    <row r="81" spans="1:6">
      <c r="A81" s="3" t="s">
        <v>1088</v>
      </c>
    </row>
    <row r="82" spans="1:6">
      <c r="A82" s="4" t="s">
        <v>1098</v>
      </c>
      <c r="B82" s="4" t="s">
        <v>833</v>
      </c>
    </row>
    <row r="83" spans="1:6" ht="30">
      <c r="A83" s="4" t="s">
        <v>1122</v>
      </c>
    </row>
    <row r="84" spans="1:6">
      <c r="A84" s="3" t="s">
        <v>1088</v>
      </c>
    </row>
    <row r="85" spans="1:6">
      <c r="A85" s="4" t="s">
        <v>1098</v>
      </c>
      <c r="B85" s="4" t="s">
        <v>1123</v>
      </c>
    </row>
    <row r="86" spans="1:6" ht="30">
      <c r="A86" s="4" t="s">
        <v>1124</v>
      </c>
    </row>
    <row r="87" spans="1:6">
      <c r="A87" s="3" t="s">
        <v>1088</v>
      </c>
    </row>
    <row r="88" spans="1:6">
      <c r="A88" s="4" t="s">
        <v>144</v>
      </c>
      <c r="B88" s="5">
        <v>2347</v>
      </c>
      <c r="F88" s="6">
        <v>2274</v>
      </c>
    </row>
    <row r="89" spans="1:6">
      <c r="A89" s="4" t="s">
        <v>1095</v>
      </c>
      <c r="B89" s="4" t="s">
        <v>1115</v>
      </c>
      <c r="C89" s="4" t="s">
        <v>1115</v>
      </c>
      <c r="D89" s="4" t="s">
        <v>1115</v>
      </c>
      <c r="E89" s="4" t="s">
        <v>1115</v>
      </c>
    </row>
    <row r="90" spans="1:6" ht="45">
      <c r="A90" s="4" t="s">
        <v>1125</v>
      </c>
    </row>
    <row r="91" spans="1:6">
      <c r="A91" s="3" t="s">
        <v>1088</v>
      </c>
    </row>
    <row r="92" spans="1:6">
      <c r="A92" s="4" t="s">
        <v>1098</v>
      </c>
      <c r="B92" s="4" t="s">
        <v>1126</v>
      </c>
    </row>
    <row r="93" spans="1:6" ht="45">
      <c r="A93" s="4" t="s">
        <v>1127</v>
      </c>
    </row>
    <row r="94" spans="1:6">
      <c r="A94" s="3" t="s">
        <v>1088</v>
      </c>
    </row>
    <row r="95" spans="1:6">
      <c r="A95" s="4" t="s">
        <v>1098</v>
      </c>
      <c r="B95" s="4" t="s">
        <v>1128</v>
      </c>
    </row>
    <row r="96" spans="1:6" ht="30">
      <c r="A96" s="4" t="s">
        <v>1129</v>
      </c>
    </row>
    <row r="97" spans="1:6">
      <c r="A97" s="3" t="s">
        <v>1088</v>
      </c>
    </row>
    <row r="98" spans="1:6">
      <c r="A98" s="4" t="s">
        <v>1095</v>
      </c>
      <c r="B98" s="4" t="s">
        <v>1113</v>
      </c>
      <c r="C98" s="4" t="s">
        <v>1113</v>
      </c>
      <c r="D98" s="4" t="s">
        <v>1113</v>
      </c>
      <c r="E98" s="4" t="s">
        <v>1113</v>
      </c>
    </row>
    <row r="99" spans="1:6">
      <c r="A99" s="4" t="s">
        <v>1130</v>
      </c>
      <c r="B99" s="5">
        <v>13447</v>
      </c>
      <c r="F99" s="6">
        <v>8581</v>
      </c>
    </row>
    <row r="100" spans="1:6" ht="30">
      <c r="A100" s="4" t="s">
        <v>1131</v>
      </c>
    </row>
    <row r="101" spans="1:6">
      <c r="A101" s="3" t="s">
        <v>1088</v>
      </c>
    </row>
    <row r="102" spans="1:6">
      <c r="A102" s="4" t="s">
        <v>1098</v>
      </c>
      <c r="B102" s="4" t="s">
        <v>833</v>
      </c>
    </row>
    <row r="103" spans="1:6" ht="30">
      <c r="A103" s="4" t="s">
        <v>1132</v>
      </c>
    </row>
    <row r="104" spans="1:6">
      <c r="A104" s="3" t="s">
        <v>1088</v>
      </c>
    </row>
    <row r="105" spans="1:6">
      <c r="A105" s="4" t="s">
        <v>1098</v>
      </c>
      <c r="B105" s="4" t="s">
        <v>1133</v>
      </c>
    </row>
    <row r="106" spans="1:6" ht="30">
      <c r="A106" s="4" t="s">
        <v>1134</v>
      </c>
    </row>
    <row r="107" spans="1:6">
      <c r="A107" s="3" t="s">
        <v>1088</v>
      </c>
    </row>
    <row r="108" spans="1:6">
      <c r="A108" s="4" t="s">
        <v>144</v>
      </c>
      <c r="B108" s="5">
        <v>36420</v>
      </c>
      <c r="F108" s="6">
        <v>30772</v>
      </c>
    </row>
    <row r="109" spans="1:6">
      <c r="A109" s="4" t="s">
        <v>1095</v>
      </c>
      <c r="B109" s="4" t="s">
        <v>1135</v>
      </c>
      <c r="C109" s="4" t="s">
        <v>1135</v>
      </c>
      <c r="D109" s="4" t="s">
        <v>1135</v>
      </c>
      <c r="E109" s="4" t="s">
        <v>1135</v>
      </c>
    </row>
    <row r="110" spans="1:6" ht="30">
      <c r="A110" s="4" t="s">
        <v>1136</v>
      </c>
    </row>
    <row r="111" spans="1:6">
      <c r="A111" s="3" t="s">
        <v>1088</v>
      </c>
    </row>
    <row r="112" spans="1:6">
      <c r="A112" s="4" t="s">
        <v>1098</v>
      </c>
      <c r="B112" s="4" t="s">
        <v>833</v>
      </c>
    </row>
    <row r="113" spans="1:6" ht="30">
      <c r="A113" s="4" t="s">
        <v>1137</v>
      </c>
    </row>
    <row r="114" spans="1:6">
      <c r="A114" s="3" t="s">
        <v>1088</v>
      </c>
    </row>
    <row r="115" spans="1:6">
      <c r="A115" s="4" t="s">
        <v>1098</v>
      </c>
      <c r="B115" s="4" t="s">
        <v>1138</v>
      </c>
    </row>
    <row r="116" spans="1:6" ht="30">
      <c r="A116" s="4" t="s">
        <v>1139</v>
      </c>
    </row>
    <row r="117" spans="1:6">
      <c r="A117" s="3" t="s">
        <v>1088</v>
      </c>
    </row>
    <row r="118" spans="1:6">
      <c r="A118" s="4" t="s">
        <v>1112</v>
      </c>
      <c r="B118" s="5">
        <v>2286</v>
      </c>
      <c r="F118" s="6">
        <v>3214</v>
      </c>
    </row>
    <row r="119" spans="1:6">
      <c r="A119" s="4" t="s">
        <v>1114</v>
      </c>
      <c r="B119" s="4" t="s">
        <v>1140</v>
      </c>
      <c r="C119" s="4" t="s">
        <v>1140</v>
      </c>
      <c r="D119" s="4" t="s">
        <v>1140</v>
      </c>
      <c r="E119" s="4" t="s">
        <v>1140</v>
      </c>
    </row>
    <row r="120" spans="1:6" ht="30">
      <c r="A120" s="4" t="s">
        <v>1141</v>
      </c>
    </row>
    <row r="121" spans="1:6">
      <c r="A121" s="3" t="s">
        <v>1088</v>
      </c>
    </row>
    <row r="122" spans="1:6">
      <c r="A122" s="4" t="s">
        <v>144</v>
      </c>
      <c r="B122" s="5">
        <v>23220</v>
      </c>
      <c r="F122" s="5">
        <v>23211</v>
      </c>
    </row>
    <row r="123" spans="1:6">
      <c r="A123" s="4" t="s">
        <v>1095</v>
      </c>
      <c r="B123" s="4" t="s">
        <v>1142</v>
      </c>
      <c r="C123" s="4" t="s">
        <v>1142</v>
      </c>
      <c r="D123" s="4" t="s">
        <v>1142</v>
      </c>
      <c r="E123" s="4" t="s">
        <v>1142</v>
      </c>
    </row>
    <row r="124" spans="1:6" ht="30">
      <c r="A124" s="4" t="s">
        <v>1143</v>
      </c>
    </row>
    <row r="125" spans="1:6">
      <c r="A125" s="3" t="s">
        <v>1088</v>
      </c>
    </row>
    <row r="126" spans="1:6">
      <c r="A126" s="4" t="s">
        <v>1098</v>
      </c>
      <c r="B126" s="4" t="s">
        <v>833</v>
      </c>
    </row>
    <row r="127" spans="1:6" ht="30">
      <c r="A127" s="4" t="s">
        <v>1144</v>
      </c>
    </row>
    <row r="128" spans="1:6">
      <c r="A128" s="3" t="s">
        <v>1088</v>
      </c>
    </row>
    <row r="129" spans="1:2">
      <c r="A129" s="4" t="s">
        <v>1098</v>
      </c>
      <c r="B129" s="4" t="s">
        <v>1145</v>
      </c>
    </row>
  </sheetData>
  <mergeCells count="2">
    <mergeCell ref="A1:A2"/>
    <mergeCell ref="C1:E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M87"/>
  <sheetViews>
    <sheetView workbookViewId="0"/>
  </sheetViews>
  <sheetFormatPr defaultRowHeight="15"/>
  <cols>
    <col min="1" max="1" width="80" customWidth="1"/>
    <col min="2" max="13" width="21" customWidth="1"/>
  </cols>
  <sheetData>
    <row r="1" spans="1:13">
      <c r="A1" s="158" t="s">
        <v>1146</v>
      </c>
      <c r="B1" s="165" t="s">
        <v>1147</v>
      </c>
      <c r="C1" s="159"/>
      <c r="D1" s="159"/>
      <c r="E1" s="165" t="s">
        <v>1</v>
      </c>
      <c r="F1" s="159"/>
      <c r="G1" s="159"/>
      <c r="H1" s="159"/>
      <c r="I1" s="159"/>
      <c r="J1" s="159"/>
      <c r="K1" s="159"/>
      <c r="L1" s="159"/>
    </row>
    <row r="2" spans="1:13">
      <c r="A2" s="159"/>
      <c r="B2" s="2" t="s">
        <v>1148</v>
      </c>
      <c r="C2" s="2" t="s">
        <v>1149</v>
      </c>
      <c r="D2" s="2" t="s">
        <v>1150</v>
      </c>
      <c r="E2" s="2" t="s">
        <v>100</v>
      </c>
      <c r="F2" s="2" t="s">
        <v>1085</v>
      </c>
      <c r="G2" s="2" t="s">
        <v>1086</v>
      </c>
      <c r="H2" s="2" t="s">
        <v>101</v>
      </c>
      <c r="I2" s="2" t="s">
        <v>589</v>
      </c>
      <c r="J2" s="2" t="s">
        <v>1085</v>
      </c>
      <c r="K2" s="2" t="s">
        <v>1086</v>
      </c>
      <c r="L2" s="2" t="s">
        <v>1087</v>
      </c>
      <c r="M2" s="2" t="s">
        <v>1151</v>
      </c>
    </row>
    <row r="3" spans="1:13">
      <c r="A3" s="3" t="s">
        <v>1088</v>
      </c>
    </row>
    <row r="4" spans="1:13">
      <c r="A4" s="4" t="s">
        <v>144</v>
      </c>
      <c r="J4" s="9">
        <v>6850</v>
      </c>
      <c r="K4" s="10">
        <v>625.5</v>
      </c>
      <c r="L4" s="11">
        <v>1750</v>
      </c>
    </row>
    <row r="5" spans="1:13">
      <c r="A5" s="4" t="s">
        <v>693</v>
      </c>
    </row>
    <row r="6" spans="1:13">
      <c r="A6" s="3" t="s">
        <v>1088</v>
      </c>
    </row>
    <row r="7" spans="1:13">
      <c r="A7" s="4" t="s">
        <v>259</v>
      </c>
      <c r="E7" s="5">
        <v>1151</v>
      </c>
      <c r="H7" s="5">
        <v>758</v>
      </c>
      <c r="I7" s="5">
        <v>1563</v>
      </c>
    </row>
    <row r="8" spans="1:13">
      <c r="A8" s="4" t="s">
        <v>1152</v>
      </c>
      <c r="E8" s="6">
        <v>-970</v>
      </c>
      <c r="H8" s="6">
        <v>193</v>
      </c>
      <c r="I8" s="6">
        <v>366</v>
      </c>
    </row>
    <row r="9" spans="1:13">
      <c r="A9" s="4" t="s">
        <v>144</v>
      </c>
      <c r="E9" s="6">
        <v>22665</v>
      </c>
      <c r="H9" s="6">
        <v>19903</v>
      </c>
    </row>
    <row r="10" spans="1:13" ht="30">
      <c r="A10" s="4" t="s">
        <v>1153</v>
      </c>
    </row>
    <row r="11" spans="1:13">
      <c r="A11" s="3" t="s">
        <v>1088</v>
      </c>
    </row>
    <row r="12" spans="1:13">
      <c r="A12" s="4" t="s">
        <v>1154</v>
      </c>
      <c r="M12" s="5">
        <v>5600</v>
      </c>
    </row>
    <row r="13" spans="1:13">
      <c r="A13" s="4" t="s">
        <v>129</v>
      </c>
    </row>
    <row r="14" spans="1:13">
      <c r="A14" s="3" t="s">
        <v>1088</v>
      </c>
    </row>
    <row r="15" spans="1:13">
      <c r="A15" s="4" t="s">
        <v>144</v>
      </c>
      <c r="E15" s="6">
        <v>41522</v>
      </c>
      <c r="H15" s="6">
        <v>37590</v>
      </c>
    </row>
    <row r="16" spans="1:13" ht="30">
      <c r="A16" s="4" t="s">
        <v>1155</v>
      </c>
    </row>
    <row r="17" spans="1:12">
      <c r="A17" s="3" t="s">
        <v>1088</v>
      </c>
    </row>
    <row r="18" spans="1:12">
      <c r="A18" s="4" t="s">
        <v>1156</v>
      </c>
      <c r="E18" s="5">
        <v>1200</v>
      </c>
    </row>
    <row r="19" spans="1:12">
      <c r="A19" s="4" t="s">
        <v>1157</v>
      </c>
    </row>
    <row r="20" spans="1:12">
      <c r="A20" s="3" t="s">
        <v>1088</v>
      </c>
    </row>
    <row r="21" spans="1:12">
      <c r="A21" s="4" t="s">
        <v>1095</v>
      </c>
      <c r="E21" s="4" t="s">
        <v>1113</v>
      </c>
      <c r="J21" s="4" t="s">
        <v>1113</v>
      </c>
      <c r="K21" s="4" t="s">
        <v>1113</v>
      </c>
      <c r="L21" s="4" t="s">
        <v>1113</v>
      </c>
    </row>
    <row r="22" spans="1:12">
      <c r="A22" s="4" t="s">
        <v>1158</v>
      </c>
    </row>
    <row r="23" spans="1:12">
      <c r="A23" s="3" t="s">
        <v>1088</v>
      </c>
    </row>
    <row r="24" spans="1:12">
      <c r="A24" s="4" t="s">
        <v>1098</v>
      </c>
      <c r="E24" s="4" t="s">
        <v>833</v>
      </c>
      <c r="F24" s="4" t="s">
        <v>833</v>
      </c>
      <c r="G24" s="4" t="s">
        <v>833</v>
      </c>
    </row>
    <row r="25" spans="1:12">
      <c r="A25" s="4" t="s">
        <v>1159</v>
      </c>
    </row>
    <row r="26" spans="1:12">
      <c r="A26" s="3" t="s">
        <v>1088</v>
      </c>
    </row>
    <row r="27" spans="1:12">
      <c r="A27" s="4" t="s">
        <v>1098</v>
      </c>
      <c r="E27" s="4" t="s">
        <v>1118</v>
      </c>
      <c r="F27" s="4" t="s">
        <v>1118</v>
      </c>
      <c r="G27" s="4" t="s">
        <v>1118</v>
      </c>
    </row>
    <row r="28" spans="1:12" ht="30">
      <c r="A28" s="4" t="s">
        <v>1160</v>
      </c>
    </row>
    <row r="29" spans="1:12">
      <c r="A29" s="3" t="s">
        <v>1088</v>
      </c>
    </row>
    <row r="30" spans="1:12">
      <c r="A30" s="4" t="s">
        <v>1152</v>
      </c>
      <c r="E30" s="5">
        <v>-1000</v>
      </c>
      <c r="H30" s="6">
        <v>192</v>
      </c>
      <c r="I30" s="5">
        <v>366</v>
      </c>
    </row>
    <row r="31" spans="1:12" ht="30">
      <c r="A31" s="4" t="s">
        <v>1161</v>
      </c>
    </row>
    <row r="32" spans="1:12">
      <c r="A32" s="3" t="s">
        <v>1088</v>
      </c>
    </row>
    <row r="33" spans="1:12">
      <c r="A33" s="4" t="s">
        <v>259</v>
      </c>
      <c r="E33" s="6">
        <v>900</v>
      </c>
    </row>
    <row r="34" spans="1:12">
      <c r="A34" s="4" t="s">
        <v>1162</v>
      </c>
      <c r="E34" s="5">
        <v>3000</v>
      </c>
    </row>
    <row r="35" spans="1:12" ht="30">
      <c r="A35" s="4" t="s">
        <v>1163</v>
      </c>
    </row>
    <row r="36" spans="1:12">
      <c r="A36" s="3" t="s">
        <v>1088</v>
      </c>
    </row>
    <row r="37" spans="1:12">
      <c r="A37" s="4" t="s">
        <v>1164</v>
      </c>
      <c r="D37" s="9">
        <v>1000</v>
      </c>
      <c r="F37" s="9">
        <v>1000</v>
      </c>
    </row>
    <row r="38" spans="1:12">
      <c r="A38" s="4" t="s">
        <v>1165</v>
      </c>
      <c r="D38" s="9">
        <v>1000</v>
      </c>
      <c r="F38" s="9">
        <v>1000</v>
      </c>
    </row>
    <row r="39" spans="1:12">
      <c r="A39" s="4" t="s">
        <v>1166</v>
      </c>
      <c r="D39" s="4" t="s">
        <v>1063</v>
      </c>
      <c r="E39" s="4" t="s">
        <v>1063</v>
      </c>
      <c r="J39" s="4" t="s">
        <v>1063</v>
      </c>
      <c r="K39" s="4" t="s">
        <v>1063</v>
      </c>
      <c r="L39" s="4" t="s">
        <v>1063</v>
      </c>
    </row>
    <row r="40" spans="1:12">
      <c r="A40" s="4" t="s">
        <v>1098</v>
      </c>
      <c r="D40" s="4" t="s">
        <v>837</v>
      </c>
      <c r="E40" s="4" t="s">
        <v>837</v>
      </c>
      <c r="F40" s="4" t="s">
        <v>837</v>
      </c>
      <c r="G40" s="4" t="s">
        <v>837</v>
      </c>
    </row>
    <row r="41" spans="1:12" ht="30">
      <c r="A41" s="4" t="s">
        <v>1167</v>
      </c>
    </row>
    <row r="42" spans="1:12">
      <c r="A42" s="3" t="s">
        <v>1088</v>
      </c>
    </row>
    <row r="43" spans="1:12">
      <c r="A43" s="4" t="s">
        <v>1162</v>
      </c>
      <c r="B43" s="5">
        <v>1800</v>
      </c>
      <c r="C43" s="10">
        <v>195.5</v>
      </c>
      <c r="E43" s="5">
        <v>1800</v>
      </c>
      <c r="G43" s="10">
        <v>195.5</v>
      </c>
    </row>
    <row r="44" spans="1:12">
      <c r="A44" s="4" t="s">
        <v>1095</v>
      </c>
      <c r="B44" s="4" t="s">
        <v>1168</v>
      </c>
      <c r="C44" s="4" t="s">
        <v>1168</v>
      </c>
      <c r="E44" s="4" t="s">
        <v>1168</v>
      </c>
      <c r="J44" s="4" t="s">
        <v>1168</v>
      </c>
      <c r="K44" s="4" t="s">
        <v>1168</v>
      </c>
      <c r="L44" s="4" t="s">
        <v>1168</v>
      </c>
    </row>
    <row r="45" spans="1:12" ht="30">
      <c r="A45" s="4" t="s">
        <v>1169</v>
      </c>
    </row>
    <row r="46" spans="1:12">
      <c r="A46" s="3" t="s">
        <v>1088</v>
      </c>
    </row>
    <row r="47" spans="1:12">
      <c r="A47" s="4" t="s">
        <v>1098</v>
      </c>
      <c r="B47" s="4" t="s">
        <v>835</v>
      </c>
      <c r="C47" s="4" t="s">
        <v>835</v>
      </c>
      <c r="E47" s="4" t="s">
        <v>835</v>
      </c>
      <c r="F47" s="4" t="s">
        <v>835</v>
      </c>
      <c r="G47" s="4" t="s">
        <v>835</v>
      </c>
    </row>
    <row r="48" spans="1:12" ht="30">
      <c r="A48" s="4" t="s">
        <v>1170</v>
      </c>
    </row>
    <row r="49" spans="1:12">
      <c r="A49" s="3" t="s">
        <v>1088</v>
      </c>
    </row>
    <row r="50" spans="1:12">
      <c r="A50" s="4" t="s">
        <v>1098</v>
      </c>
      <c r="B50" s="4" t="s">
        <v>1109</v>
      </c>
      <c r="C50" s="4" t="s">
        <v>1109</v>
      </c>
      <c r="E50" s="4" t="s">
        <v>1109</v>
      </c>
      <c r="F50" s="4" t="s">
        <v>1109</v>
      </c>
      <c r="G50" s="4" t="s">
        <v>1109</v>
      </c>
    </row>
    <row r="51" spans="1:12" ht="45">
      <c r="A51" s="4" t="s">
        <v>1171</v>
      </c>
    </row>
    <row r="52" spans="1:12">
      <c r="A52" s="3" t="s">
        <v>1088</v>
      </c>
    </row>
    <row r="53" spans="1:12">
      <c r="A53" s="4" t="s">
        <v>1162</v>
      </c>
      <c r="E53" s="5">
        <v>750</v>
      </c>
    </row>
    <row r="54" spans="1:12">
      <c r="A54" s="4" t="s">
        <v>1166</v>
      </c>
      <c r="E54" s="4" t="s">
        <v>1172</v>
      </c>
      <c r="J54" s="4" t="s">
        <v>1172</v>
      </c>
      <c r="K54" s="4" t="s">
        <v>1172</v>
      </c>
      <c r="L54" s="4" t="s">
        <v>1172</v>
      </c>
    </row>
    <row r="55" spans="1:12">
      <c r="A55" s="4" t="s">
        <v>1098</v>
      </c>
      <c r="E55" s="4" t="s">
        <v>1173</v>
      </c>
      <c r="F55" s="4" t="s">
        <v>1173</v>
      </c>
      <c r="G55" s="4" t="s">
        <v>1173</v>
      </c>
    </row>
    <row r="56" spans="1:12" ht="45">
      <c r="A56" s="4" t="s">
        <v>1174</v>
      </c>
    </row>
    <row r="57" spans="1:12">
      <c r="A57" s="3" t="s">
        <v>1088</v>
      </c>
    </row>
    <row r="58" spans="1:12">
      <c r="A58" s="4" t="s">
        <v>1162</v>
      </c>
      <c r="E58" s="5">
        <v>500</v>
      </c>
    </row>
    <row r="59" spans="1:12">
      <c r="A59" s="4" t="s">
        <v>1166</v>
      </c>
      <c r="E59" s="4" t="s">
        <v>1175</v>
      </c>
      <c r="J59" s="4" t="s">
        <v>1175</v>
      </c>
      <c r="K59" s="4" t="s">
        <v>1175</v>
      </c>
      <c r="L59" s="4" t="s">
        <v>1175</v>
      </c>
    </row>
    <row r="60" spans="1:12">
      <c r="A60" s="4" t="s">
        <v>1098</v>
      </c>
      <c r="E60" s="4" t="s">
        <v>1173</v>
      </c>
      <c r="F60" s="4" t="s">
        <v>1173</v>
      </c>
      <c r="G60" s="4" t="s">
        <v>1173</v>
      </c>
    </row>
    <row r="61" spans="1:12" ht="45">
      <c r="A61" s="4" t="s">
        <v>1176</v>
      </c>
    </row>
    <row r="62" spans="1:12">
      <c r="A62" s="3" t="s">
        <v>1088</v>
      </c>
    </row>
    <row r="63" spans="1:12">
      <c r="A63" s="4" t="s">
        <v>1162</v>
      </c>
      <c r="E63" s="5">
        <v>1750</v>
      </c>
    </row>
    <row r="64" spans="1:12">
      <c r="A64" s="4" t="s">
        <v>1166</v>
      </c>
      <c r="E64" s="4" t="s">
        <v>1177</v>
      </c>
      <c r="J64" s="4" t="s">
        <v>1177</v>
      </c>
      <c r="K64" s="4" t="s">
        <v>1177</v>
      </c>
      <c r="L64" s="4" t="s">
        <v>1177</v>
      </c>
    </row>
    <row r="65" spans="1:12">
      <c r="A65" s="4" t="s">
        <v>1098</v>
      </c>
      <c r="E65" s="4" t="s">
        <v>1123</v>
      </c>
      <c r="F65" s="4" t="s">
        <v>1123</v>
      </c>
      <c r="G65" s="4" t="s">
        <v>1123</v>
      </c>
    </row>
    <row r="66" spans="1:12">
      <c r="A66" s="4" t="s">
        <v>145</v>
      </c>
    </row>
    <row r="67" spans="1:12">
      <c r="A67" s="3" t="s">
        <v>1088</v>
      </c>
    </row>
    <row r="68" spans="1:12">
      <c r="A68" s="4" t="s">
        <v>144</v>
      </c>
      <c r="E68" s="5">
        <v>75373</v>
      </c>
      <c r="H68" s="5">
        <v>65778</v>
      </c>
    </row>
    <row r="69" spans="1:12" ht="30">
      <c r="A69" s="4" t="s">
        <v>1178</v>
      </c>
    </row>
    <row r="70" spans="1:12">
      <c r="A70" s="3" t="s">
        <v>1088</v>
      </c>
    </row>
    <row r="71" spans="1:12">
      <c r="A71" s="4" t="s">
        <v>259</v>
      </c>
      <c r="E71" s="6">
        <v>3200</v>
      </c>
    </row>
    <row r="72" spans="1:12" ht="30">
      <c r="A72" s="4" t="s">
        <v>1179</v>
      </c>
    </row>
    <row r="73" spans="1:12">
      <c r="A73" s="3" t="s">
        <v>1088</v>
      </c>
    </row>
    <row r="74" spans="1:12">
      <c r="A74" s="4" t="s">
        <v>1162</v>
      </c>
      <c r="E74" s="5">
        <v>7600</v>
      </c>
    </row>
    <row r="75" spans="1:12">
      <c r="A75" s="4" t="s">
        <v>1095</v>
      </c>
      <c r="E75" s="4" t="s">
        <v>1096</v>
      </c>
      <c r="J75" s="4" t="s">
        <v>1096</v>
      </c>
      <c r="K75" s="4" t="s">
        <v>1096</v>
      </c>
      <c r="L75" s="4" t="s">
        <v>1096</v>
      </c>
    </row>
    <row r="76" spans="1:12" ht="45">
      <c r="A76" s="4" t="s">
        <v>1180</v>
      </c>
    </row>
    <row r="77" spans="1:12">
      <c r="A77" s="3" t="s">
        <v>1088</v>
      </c>
    </row>
    <row r="78" spans="1:12">
      <c r="A78" s="4" t="s">
        <v>1098</v>
      </c>
      <c r="E78" s="4" t="s">
        <v>837</v>
      </c>
      <c r="F78" s="4" t="s">
        <v>837</v>
      </c>
      <c r="G78" s="4" t="s">
        <v>837</v>
      </c>
    </row>
    <row r="79" spans="1:12" ht="45">
      <c r="A79" s="4" t="s">
        <v>1181</v>
      </c>
    </row>
    <row r="80" spans="1:12">
      <c r="A80" s="3" t="s">
        <v>1088</v>
      </c>
    </row>
    <row r="81" spans="1:12">
      <c r="A81" s="4" t="s">
        <v>1098</v>
      </c>
      <c r="E81" s="4" t="s">
        <v>1182</v>
      </c>
      <c r="F81" s="4" t="s">
        <v>1182</v>
      </c>
      <c r="G81" s="4" t="s">
        <v>1182</v>
      </c>
    </row>
    <row r="82" spans="1:12" ht="30">
      <c r="A82" s="4" t="s">
        <v>1183</v>
      </c>
    </row>
    <row r="83" spans="1:12">
      <c r="A83" s="3" t="s">
        <v>1088</v>
      </c>
    </row>
    <row r="84" spans="1:12">
      <c r="A84" s="4" t="s">
        <v>259</v>
      </c>
      <c r="E84" s="5">
        <v>570</v>
      </c>
    </row>
    <row r="85" spans="1:12">
      <c r="A85" s="4" t="s">
        <v>1162</v>
      </c>
      <c r="E85" s="5">
        <v>575</v>
      </c>
    </row>
    <row r="86" spans="1:12">
      <c r="A86" s="4" t="s">
        <v>1166</v>
      </c>
      <c r="E86" s="4" t="s">
        <v>1184</v>
      </c>
      <c r="J86" s="4" t="s">
        <v>1184</v>
      </c>
      <c r="K86" s="4" t="s">
        <v>1184</v>
      </c>
      <c r="L86" s="4" t="s">
        <v>1184</v>
      </c>
    </row>
    <row r="87" spans="1:12">
      <c r="A87" s="4" t="s">
        <v>1098</v>
      </c>
      <c r="E87" s="4" t="s">
        <v>1133</v>
      </c>
      <c r="F87" s="4" t="s">
        <v>1133</v>
      </c>
      <c r="G87" s="4" t="s">
        <v>1133</v>
      </c>
    </row>
  </sheetData>
  <mergeCells count="4">
    <mergeCell ref="A1:A2"/>
    <mergeCell ref="B1:D1"/>
    <mergeCell ref="E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election sqref="A1:A2"/>
    </sheetView>
  </sheetViews>
  <sheetFormatPr defaultRowHeight="15"/>
  <cols>
    <col min="1" max="1" width="33" customWidth="1"/>
    <col min="2" max="2" width="80" customWidth="1"/>
  </cols>
  <sheetData>
    <row r="1" spans="1:2">
      <c r="A1" s="158" t="s">
        <v>264</v>
      </c>
      <c r="B1" s="2" t="s">
        <v>1</v>
      </c>
    </row>
    <row r="2" spans="1:2">
      <c r="A2" s="159"/>
      <c r="B2" s="2" t="s">
        <v>2</v>
      </c>
    </row>
    <row r="3" spans="1:2">
      <c r="A3" s="3" t="s">
        <v>265</v>
      </c>
    </row>
    <row r="4" spans="1:2" ht="409.5">
      <c r="A4" s="4" t="s">
        <v>264</v>
      </c>
      <c r="B4" s="4" t="s">
        <v>266</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B6"/>
  <sheetViews>
    <sheetView workbookViewId="0"/>
  </sheetViews>
  <sheetFormatPr defaultRowHeight="15"/>
  <cols>
    <col min="1" max="1" width="80" customWidth="1"/>
    <col min="2" max="2" width="21" customWidth="1"/>
  </cols>
  <sheetData>
    <row r="1" spans="1:2" ht="30">
      <c r="A1" s="1" t="s">
        <v>1185</v>
      </c>
      <c r="B1" s="2" t="s">
        <v>100</v>
      </c>
    </row>
    <row r="2" spans="1:2">
      <c r="A2" s="3" t="s">
        <v>1186</v>
      </c>
    </row>
    <row r="3" spans="1:2">
      <c r="A3" s="4" t="s">
        <v>1187</v>
      </c>
      <c r="B3" s="7">
        <v>9.3000000000000007</v>
      </c>
    </row>
    <row r="4" spans="1:2">
      <c r="A4" s="4" t="s">
        <v>1188</v>
      </c>
    </row>
    <row r="5" spans="1:2">
      <c r="A5" s="3" t="s">
        <v>1186</v>
      </c>
    </row>
    <row r="6" spans="1:2">
      <c r="A6" s="4" t="s">
        <v>1187</v>
      </c>
      <c r="B6" s="7">
        <v>8.1999999999999993</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6"/>
  <sheetViews>
    <sheetView workbookViewId="0"/>
  </sheetViews>
  <sheetFormatPr defaultRowHeight="15"/>
  <cols>
    <col min="1" max="1" width="60" customWidth="1"/>
    <col min="2" max="3" width="14" customWidth="1"/>
  </cols>
  <sheetData>
    <row r="1" spans="1:3">
      <c r="A1" s="1" t="s">
        <v>1189</v>
      </c>
      <c r="B1" s="2" t="s">
        <v>2</v>
      </c>
      <c r="C1" s="2" t="s">
        <v>154</v>
      </c>
    </row>
    <row r="2" spans="1:3">
      <c r="A2" s="3" t="s">
        <v>298</v>
      </c>
    </row>
    <row r="3" spans="1:3">
      <c r="A3" s="4" t="s">
        <v>1190</v>
      </c>
      <c r="B3" s="5">
        <v>-276</v>
      </c>
      <c r="C3" s="5">
        <v>24</v>
      </c>
    </row>
    <row r="4" spans="1:3">
      <c r="A4" s="4" t="s">
        <v>1191</v>
      </c>
      <c r="B4" s="6">
        <v>73261</v>
      </c>
      <c r="C4" s="6">
        <v>65823</v>
      </c>
    </row>
    <row r="5" spans="1:3">
      <c r="A5" s="4" t="s">
        <v>137</v>
      </c>
      <c r="B5" s="6">
        <v>1113</v>
      </c>
      <c r="C5" s="6">
        <v>952</v>
      </c>
    </row>
    <row r="6" spans="1:3">
      <c r="A6" s="4" t="s">
        <v>117</v>
      </c>
      <c r="B6" s="5">
        <v>74098</v>
      </c>
      <c r="C6" s="5">
        <v>66799</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16"/>
  <sheetViews>
    <sheetView workbookViewId="0"/>
  </sheetViews>
  <sheetFormatPr defaultRowHeight="15"/>
  <cols>
    <col min="1" max="1" width="65" customWidth="1"/>
    <col min="2" max="3" width="14" customWidth="1"/>
  </cols>
  <sheetData>
    <row r="1" spans="1:3">
      <c r="A1" s="1" t="s">
        <v>1192</v>
      </c>
      <c r="B1" s="2" t="s">
        <v>2</v>
      </c>
      <c r="C1" s="2" t="s">
        <v>154</v>
      </c>
    </row>
    <row r="2" spans="1:3">
      <c r="A2" s="3" t="s">
        <v>1193</v>
      </c>
    </row>
    <row r="3" spans="1:3">
      <c r="A3" s="4" t="s">
        <v>1194</v>
      </c>
      <c r="B3" s="5">
        <v>40181</v>
      </c>
      <c r="C3" s="5">
        <v>32134</v>
      </c>
    </row>
    <row r="4" spans="1:3">
      <c r="A4" s="4" t="s">
        <v>230</v>
      </c>
      <c r="B4" s="6">
        <v>2613</v>
      </c>
      <c r="C4" s="6">
        <v>2890</v>
      </c>
    </row>
    <row r="5" spans="1:3">
      <c r="A5" s="4" t="s">
        <v>1195</v>
      </c>
      <c r="B5" s="6">
        <v>30203</v>
      </c>
      <c r="C5" s="6">
        <v>29388</v>
      </c>
    </row>
    <row r="6" spans="1:3">
      <c r="A6" s="4" t="s">
        <v>286</v>
      </c>
      <c r="B6" s="6">
        <v>6753</v>
      </c>
      <c r="C6" s="6">
        <v>7293</v>
      </c>
    </row>
    <row r="7" spans="1:3">
      <c r="A7" s="4" t="s">
        <v>137</v>
      </c>
      <c r="B7" s="6">
        <v>3736</v>
      </c>
      <c r="C7" s="6">
        <v>3144</v>
      </c>
    </row>
    <row r="8" spans="1:3">
      <c r="A8" s="4" t="s">
        <v>1196</v>
      </c>
      <c r="B8" s="6">
        <v>83486</v>
      </c>
      <c r="C8" s="6">
        <v>74849</v>
      </c>
    </row>
    <row r="9" spans="1:3">
      <c r="A9" s="3" t="s">
        <v>1197</v>
      </c>
    </row>
    <row r="10" spans="1:3">
      <c r="A10" s="4" t="s">
        <v>115</v>
      </c>
      <c r="B10" s="6">
        <v>-1135</v>
      </c>
      <c r="C10" s="6">
        <v>-1086</v>
      </c>
    </row>
    <row r="11" spans="1:3">
      <c r="A11" s="4" t="s">
        <v>138</v>
      </c>
      <c r="B11" s="6">
        <v>-900</v>
      </c>
      <c r="C11" s="6">
        <v>-853</v>
      </c>
    </row>
    <row r="12" spans="1:3">
      <c r="A12" s="4" t="s">
        <v>1198</v>
      </c>
      <c r="B12" s="6">
        <v>-2193</v>
      </c>
      <c r="C12" s="6">
        <v>-1981</v>
      </c>
    </row>
    <row r="13" spans="1:3">
      <c r="A13" s="4" t="s">
        <v>148</v>
      </c>
      <c r="B13" s="6">
        <v>-1421</v>
      </c>
      <c r="C13" s="6">
        <v>-1610</v>
      </c>
    </row>
    <row r="14" spans="1:3">
      <c r="A14" s="4" t="s">
        <v>137</v>
      </c>
      <c r="B14" s="6">
        <v>-4576</v>
      </c>
      <c r="C14" s="6">
        <v>-3496</v>
      </c>
    </row>
    <row r="15" spans="1:3">
      <c r="A15" s="4" t="s">
        <v>1199</v>
      </c>
      <c r="B15" s="6">
        <v>-10225</v>
      </c>
      <c r="C15" s="6">
        <v>-9026</v>
      </c>
    </row>
    <row r="16" spans="1:3">
      <c r="A16" s="4" t="s">
        <v>1200</v>
      </c>
      <c r="B16" s="5">
        <v>73261</v>
      </c>
      <c r="C16" s="5">
        <v>65823</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16"/>
  <sheetViews>
    <sheetView workbookViewId="0"/>
  </sheetViews>
  <sheetFormatPr defaultRowHeight="15"/>
  <cols>
    <col min="1" max="1" width="63" customWidth="1"/>
    <col min="2" max="2" width="16" customWidth="1"/>
    <col min="3" max="4" width="14" customWidth="1"/>
  </cols>
  <sheetData>
    <row r="1" spans="1:4">
      <c r="A1" s="158" t="s">
        <v>1201</v>
      </c>
      <c r="B1" s="165" t="s">
        <v>1</v>
      </c>
      <c r="C1" s="159"/>
      <c r="D1" s="159"/>
    </row>
    <row r="2" spans="1:4">
      <c r="A2" s="159"/>
      <c r="B2" s="2" t="s">
        <v>2</v>
      </c>
      <c r="C2" s="2" t="s">
        <v>154</v>
      </c>
      <c r="D2" s="2" t="s">
        <v>580</v>
      </c>
    </row>
    <row r="3" spans="1:4">
      <c r="A3" s="3" t="s">
        <v>1202</v>
      </c>
    </row>
    <row r="4" spans="1:4">
      <c r="A4" s="4" t="s">
        <v>1203</v>
      </c>
      <c r="B4" s="4" t="s">
        <v>1058</v>
      </c>
      <c r="D4" s="4" t="s">
        <v>522</v>
      </c>
    </row>
    <row r="5" spans="1:4">
      <c r="A5" s="4" t="s">
        <v>1204</v>
      </c>
      <c r="B5" s="4" t="s">
        <v>1205</v>
      </c>
    </row>
    <row r="6" spans="1:4">
      <c r="A6" s="4" t="s">
        <v>1206</v>
      </c>
      <c r="B6" s="5">
        <v>1113</v>
      </c>
      <c r="C6" s="5">
        <v>952</v>
      </c>
    </row>
    <row r="7" spans="1:4">
      <c r="A7" s="4" t="s">
        <v>1207</v>
      </c>
      <c r="B7" s="6">
        <v>920</v>
      </c>
    </row>
    <row r="8" spans="1:4">
      <c r="A8" s="4" t="s">
        <v>1208</v>
      </c>
    </row>
    <row r="9" spans="1:4">
      <c r="A9" s="3" t="s">
        <v>1202</v>
      </c>
    </row>
    <row r="10" spans="1:4">
      <c r="A10" s="4" t="s">
        <v>1209</v>
      </c>
      <c r="B10" s="5">
        <v>60</v>
      </c>
      <c r="C10" s="5">
        <v>377</v>
      </c>
    </row>
    <row r="11" spans="1:4">
      <c r="A11" s="4" t="s">
        <v>1210</v>
      </c>
    </row>
    <row r="12" spans="1:4">
      <c r="A12" s="3" t="s">
        <v>1202</v>
      </c>
    </row>
    <row r="13" spans="1:4">
      <c r="A13" s="4" t="s">
        <v>1211</v>
      </c>
      <c r="B13" s="4" t="s">
        <v>1212</v>
      </c>
    </row>
    <row r="14" spans="1:4">
      <c r="A14" s="4" t="s">
        <v>1213</v>
      </c>
    </row>
    <row r="15" spans="1:4">
      <c r="A15" s="3" t="s">
        <v>1202</v>
      </c>
    </row>
    <row r="16" spans="1:4">
      <c r="A16" s="4" t="s">
        <v>1211</v>
      </c>
      <c r="B16" s="4" t="s">
        <v>1214</v>
      </c>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D11"/>
  <sheetViews>
    <sheetView workbookViewId="0"/>
  </sheetViews>
  <sheetFormatPr defaultRowHeight="15"/>
  <cols>
    <col min="1" max="1" width="78" customWidth="1"/>
    <col min="2" max="2" width="16" customWidth="1"/>
    <col min="3" max="4" width="14" customWidth="1"/>
  </cols>
  <sheetData>
    <row r="1" spans="1:4">
      <c r="A1" s="158" t="s">
        <v>1215</v>
      </c>
      <c r="B1" s="165" t="s">
        <v>1</v>
      </c>
      <c r="C1" s="159"/>
      <c r="D1" s="159"/>
    </row>
    <row r="2" spans="1:4">
      <c r="A2" s="159"/>
      <c r="B2" s="2" t="s">
        <v>2</v>
      </c>
      <c r="C2" s="2" t="s">
        <v>154</v>
      </c>
      <c r="D2" s="2" t="s">
        <v>158</v>
      </c>
    </row>
    <row r="3" spans="1:4">
      <c r="A3" s="3" t="s">
        <v>1216</v>
      </c>
    </row>
    <row r="4" spans="1:4">
      <c r="A4" s="4" t="s">
        <v>1217</v>
      </c>
      <c r="B4" s="5">
        <v>10596</v>
      </c>
      <c r="C4" s="5">
        <v>19069</v>
      </c>
      <c r="D4" s="5">
        <v>-1613</v>
      </c>
    </row>
    <row r="5" spans="1:4">
      <c r="A5" s="4" t="s">
        <v>1218</v>
      </c>
      <c r="B5" s="6">
        <v>1086</v>
      </c>
      <c r="C5" s="6">
        <v>625</v>
      </c>
      <c r="D5" s="6">
        <v>175</v>
      </c>
    </row>
    <row r="6" spans="1:4">
      <c r="A6" s="4" t="s">
        <v>1219</v>
      </c>
      <c r="B6" s="6">
        <v>758</v>
      </c>
      <c r="C6" s="6">
        <v>1210</v>
      </c>
      <c r="D6" s="6">
        <v>1117</v>
      </c>
    </row>
    <row r="7" spans="1:4">
      <c r="A7" s="4" t="s">
        <v>1220</v>
      </c>
      <c r="B7" s="6">
        <v>12440</v>
      </c>
      <c r="C7" s="6">
        <v>20904</v>
      </c>
      <c r="D7" s="6">
        <v>-321</v>
      </c>
    </row>
    <row r="8" spans="1:4">
      <c r="A8" s="3" t="s">
        <v>1216</v>
      </c>
    </row>
    <row r="9" spans="1:4">
      <c r="A9" s="4" t="s">
        <v>1221</v>
      </c>
      <c r="B9" s="6">
        <v>5052</v>
      </c>
      <c r="C9" s="6">
        <v>5818</v>
      </c>
      <c r="D9" s="6">
        <v>5176</v>
      </c>
    </row>
    <row r="10" spans="1:4">
      <c r="A10" s="4" t="s">
        <v>1191</v>
      </c>
      <c r="B10" s="6">
        <v>7388</v>
      </c>
      <c r="C10" s="6">
        <v>15086</v>
      </c>
      <c r="D10" s="6">
        <v>-5497</v>
      </c>
    </row>
    <row r="11" spans="1:4">
      <c r="A11" s="4" t="s">
        <v>1220</v>
      </c>
      <c r="B11" s="5">
        <v>12440</v>
      </c>
      <c r="C11" s="5">
        <v>20904</v>
      </c>
      <c r="D11" s="5">
        <v>-321</v>
      </c>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D14"/>
  <sheetViews>
    <sheetView workbookViewId="0"/>
  </sheetViews>
  <sheetFormatPr defaultRowHeight="15"/>
  <cols>
    <col min="1" max="1" width="80" customWidth="1"/>
    <col min="2" max="2" width="16" customWidth="1"/>
    <col min="3" max="4" width="14" customWidth="1"/>
  </cols>
  <sheetData>
    <row r="1" spans="1:4">
      <c r="A1" s="158" t="s">
        <v>1222</v>
      </c>
      <c r="B1" s="165" t="s">
        <v>1</v>
      </c>
      <c r="C1" s="159"/>
      <c r="D1" s="159"/>
    </row>
    <row r="2" spans="1:4">
      <c r="A2" s="159"/>
      <c r="B2" s="2" t="s">
        <v>2</v>
      </c>
      <c r="C2" s="2" t="s">
        <v>154</v>
      </c>
      <c r="D2" s="2" t="s">
        <v>158</v>
      </c>
    </row>
    <row r="3" spans="1:4">
      <c r="A3" s="3" t="s">
        <v>1223</v>
      </c>
    </row>
    <row r="4" spans="1:4">
      <c r="A4" s="4" t="s">
        <v>169</v>
      </c>
      <c r="B4" s="5">
        <v>55693</v>
      </c>
      <c r="C4" s="5">
        <v>102696</v>
      </c>
      <c r="D4" s="5">
        <v>4001</v>
      </c>
    </row>
    <row r="5" spans="1:4">
      <c r="A5" s="4" t="s">
        <v>1224</v>
      </c>
      <c r="B5" s="6">
        <v>11696</v>
      </c>
      <c r="C5" s="6">
        <v>21566</v>
      </c>
      <c r="D5" s="6">
        <v>840</v>
      </c>
    </row>
    <row r="6" spans="1:4">
      <c r="A6" s="4" t="s">
        <v>1225</v>
      </c>
      <c r="B6" s="6">
        <v>-448</v>
      </c>
      <c r="C6" s="6">
        <v>-433</v>
      </c>
      <c r="D6" s="6">
        <v>-393</v>
      </c>
    </row>
    <row r="7" spans="1:4">
      <c r="A7" s="4" t="s">
        <v>1226</v>
      </c>
      <c r="B7" s="6">
        <v>858</v>
      </c>
      <c r="C7" s="6">
        <v>494</v>
      </c>
      <c r="D7" s="6">
        <v>138</v>
      </c>
    </row>
    <row r="8" spans="1:4">
      <c r="A8" s="4" t="s">
        <v>1227</v>
      </c>
      <c r="B8" s="6">
        <v>13</v>
      </c>
      <c r="C8" s="6">
        <v>-6</v>
      </c>
      <c r="D8" s="6">
        <v>271</v>
      </c>
    </row>
    <row r="9" spans="1:4">
      <c r="A9" s="4" t="s">
        <v>1228</v>
      </c>
      <c r="B9" s="6">
        <v>-1519</v>
      </c>
      <c r="C9" s="6">
        <v>-942</v>
      </c>
      <c r="D9" s="6">
        <v>-711</v>
      </c>
    </row>
    <row r="10" spans="1:4">
      <c r="A10" s="4" t="s">
        <v>1229</v>
      </c>
      <c r="D10" s="6">
        <v>-302</v>
      </c>
    </row>
    <row r="11" spans="1:4">
      <c r="A11" s="4" t="s">
        <v>1230</v>
      </c>
      <c r="B11" s="6">
        <v>1977</v>
      </c>
      <c r="C11" s="6">
        <v>20</v>
      </c>
      <c r="D11" s="6">
        <v>21</v>
      </c>
    </row>
    <row r="12" spans="1:4">
      <c r="A12" s="4" t="s">
        <v>1231</v>
      </c>
      <c r="B12" s="6">
        <v>-137</v>
      </c>
      <c r="C12" s="6">
        <v>205</v>
      </c>
      <c r="D12" s="6">
        <v>-185</v>
      </c>
    </row>
    <row r="13" spans="1:4">
      <c r="A13" s="4" t="s">
        <v>1220</v>
      </c>
      <c r="B13" s="5">
        <v>12440</v>
      </c>
      <c r="C13" s="5">
        <v>20904</v>
      </c>
      <c r="D13" s="5">
        <v>-321</v>
      </c>
    </row>
    <row r="14" spans="1:4">
      <c r="A14" s="4" t="s">
        <v>1232</v>
      </c>
      <c r="B14" s="4" t="s">
        <v>1233</v>
      </c>
      <c r="C14" s="4" t="s">
        <v>1234</v>
      </c>
      <c r="D14" s="4" t="s">
        <v>1235</v>
      </c>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9"/>
  <sheetViews>
    <sheetView workbookViewId="0"/>
  </sheetViews>
  <sheetFormatPr defaultRowHeight="15"/>
  <cols>
    <col min="1" max="1" width="80" customWidth="1"/>
    <col min="2" max="3" width="14" customWidth="1"/>
  </cols>
  <sheetData>
    <row r="1" spans="1:3">
      <c r="A1" s="1" t="s">
        <v>1236</v>
      </c>
      <c r="B1" s="2" t="s">
        <v>2</v>
      </c>
      <c r="C1" s="2" t="s">
        <v>154</v>
      </c>
    </row>
    <row r="2" spans="1:3">
      <c r="A2" s="3" t="s">
        <v>1237</v>
      </c>
    </row>
    <row r="3" spans="1:3" ht="30">
      <c r="A3" s="4" t="s">
        <v>1238</v>
      </c>
      <c r="B3" s="7">
        <v>5.5</v>
      </c>
      <c r="C3" s="7">
        <v>6.3</v>
      </c>
    </row>
    <row r="4" spans="1:3">
      <c r="A4" s="4" t="s">
        <v>1239</v>
      </c>
    </row>
    <row r="5" spans="1:3">
      <c r="A5" s="3" t="s">
        <v>1237</v>
      </c>
    </row>
    <row r="6" spans="1:3" ht="30">
      <c r="A6" s="4" t="s">
        <v>1240</v>
      </c>
      <c r="B6" s="6">
        <v>23</v>
      </c>
    </row>
    <row r="7" spans="1:3">
      <c r="A7" s="4" t="s">
        <v>1241</v>
      </c>
    </row>
    <row r="8" spans="1:3">
      <c r="A8" s="3" t="s">
        <v>1237</v>
      </c>
    </row>
    <row r="9" spans="1:3">
      <c r="A9" s="4" t="s">
        <v>1242</v>
      </c>
      <c r="B9" s="5">
        <v>237</v>
      </c>
      <c r="C9" s="5">
        <v>216</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I168"/>
  <sheetViews>
    <sheetView workbookViewId="0"/>
  </sheetViews>
  <sheetFormatPr defaultRowHeight="15"/>
  <cols>
    <col min="1" max="2" width="80" customWidth="1"/>
    <col min="3" max="3" width="21" customWidth="1"/>
    <col min="4" max="4" width="13" customWidth="1"/>
    <col min="5" max="8" width="21" customWidth="1"/>
    <col min="9" max="9" width="13" customWidth="1"/>
  </cols>
  <sheetData>
    <row r="1" spans="1:9">
      <c r="A1" s="158" t="s">
        <v>1243</v>
      </c>
      <c r="B1" s="159"/>
      <c r="C1" s="165" t="s">
        <v>100</v>
      </c>
      <c r="D1" s="159"/>
      <c r="E1" s="2" t="s">
        <v>1085</v>
      </c>
      <c r="F1" s="2" t="s">
        <v>1086</v>
      </c>
      <c r="G1" s="2" t="s">
        <v>1087</v>
      </c>
      <c r="H1" s="165" t="s">
        <v>101</v>
      </c>
      <c r="I1" s="159"/>
    </row>
    <row r="2" spans="1:9" ht="30">
      <c r="A2" s="3" t="s">
        <v>1244</v>
      </c>
    </row>
    <row r="3" spans="1:9">
      <c r="A3" s="4" t="s">
        <v>103</v>
      </c>
      <c r="C3" s="5">
        <v>20410</v>
      </c>
      <c r="H3" s="5">
        <v>18685</v>
      </c>
    </row>
    <row r="4" spans="1:9">
      <c r="A4" s="4" t="s">
        <v>104</v>
      </c>
      <c r="C4" s="6">
        <v>281170</v>
      </c>
      <c r="D4" s="4" t="s">
        <v>105</v>
      </c>
      <c r="H4" s="6">
        <v>248027</v>
      </c>
      <c r="I4" s="4" t="s">
        <v>106</v>
      </c>
    </row>
    <row r="5" spans="1:9">
      <c r="A5" s="4" t="s">
        <v>1245</v>
      </c>
      <c r="E5" s="9">
        <v>6850</v>
      </c>
      <c r="F5" s="10">
        <v>625.5</v>
      </c>
      <c r="G5" s="11">
        <v>1750</v>
      </c>
    </row>
    <row r="6" spans="1:9">
      <c r="A6" s="4" t="s">
        <v>145</v>
      </c>
    </row>
    <row r="7" spans="1:9" ht="30">
      <c r="A7" s="3" t="s">
        <v>1244</v>
      </c>
    </row>
    <row r="8" spans="1:9">
      <c r="A8" s="4" t="s">
        <v>1245</v>
      </c>
      <c r="C8" s="6">
        <v>75373</v>
      </c>
      <c r="H8" s="6">
        <v>65778</v>
      </c>
    </row>
    <row r="9" spans="1:9">
      <c r="A9" s="4" t="s">
        <v>129</v>
      </c>
    </row>
    <row r="10" spans="1:9" ht="30">
      <c r="A10" s="3" t="s">
        <v>1244</v>
      </c>
    </row>
    <row r="11" spans="1:9">
      <c r="A11" s="4" t="s">
        <v>103</v>
      </c>
      <c r="C11" s="6">
        <v>20410</v>
      </c>
      <c r="H11" s="6">
        <v>18685</v>
      </c>
    </row>
    <row r="12" spans="1:9">
      <c r="A12" s="4" t="s">
        <v>104</v>
      </c>
      <c r="C12" s="6">
        <v>281170</v>
      </c>
      <c r="H12" s="6">
        <v>248027</v>
      </c>
    </row>
    <row r="13" spans="1:9">
      <c r="A13" s="4" t="s">
        <v>1246</v>
      </c>
      <c r="C13" s="6">
        <v>17303</v>
      </c>
      <c r="H13" s="6">
        <v>17505</v>
      </c>
    </row>
    <row r="14" spans="1:9">
      <c r="A14" s="4" t="s">
        <v>142</v>
      </c>
      <c r="C14" s="6">
        <v>1065</v>
      </c>
      <c r="H14" s="6">
        <v>968</v>
      </c>
    </row>
    <row r="15" spans="1:9">
      <c r="A15" s="4" t="s">
        <v>1245</v>
      </c>
      <c r="C15" s="6">
        <v>41522</v>
      </c>
      <c r="H15" s="6">
        <v>37590</v>
      </c>
    </row>
    <row r="16" spans="1:9">
      <c r="A16" s="4" t="s">
        <v>714</v>
      </c>
    </row>
    <row r="17" spans="1:8" ht="30">
      <c r="A17" s="3" t="s">
        <v>1244</v>
      </c>
    </row>
    <row r="18" spans="1:8">
      <c r="A18" s="4" t="s">
        <v>1246</v>
      </c>
      <c r="C18" s="6">
        <v>13300</v>
      </c>
      <c r="H18" s="6">
        <v>13800</v>
      </c>
    </row>
    <row r="19" spans="1:8">
      <c r="A19" s="4" t="s">
        <v>133</v>
      </c>
      <c r="C19" s="6">
        <v>11300</v>
      </c>
      <c r="H19" s="6">
        <v>10500</v>
      </c>
    </row>
    <row r="20" spans="1:8">
      <c r="A20" s="4" t="s">
        <v>630</v>
      </c>
    </row>
    <row r="21" spans="1:8" ht="30">
      <c r="A21" s="3" t="s">
        <v>1244</v>
      </c>
    </row>
    <row r="22" spans="1:8">
      <c r="A22" s="4" t="s">
        <v>103</v>
      </c>
      <c r="C22" s="6">
        <v>3403</v>
      </c>
      <c r="H22" s="6">
        <v>3090</v>
      </c>
    </row>
    <row r="23" spans="1:8">
      <c r="A23" s="4" t="s">
        <v>631</v>
      </c>
    </row>
    <row r="24" spans="1:8" ht="30">
      <c r="A24" s="3" t="s">
        <v>1244</v>
      </c>
    </row>
    <row r="25" spans="1:8">
      <c r="A25" s="4" t="s">
        <v>103</v>
      </c>
      <c r="C25" s="6">
        <v>11338</v>
      </c>
      <c r="H25" s="6">
        <v>8638</v>
      </c>
    </row>
    <row r="26" spans="1:8">
      <c r="A26" s="4" t="s">
        <v>632</v>
      </c>
    </row>
    <row r="27" spans="1:8" ht="30">
      <c r="A27" s="3" t="s">
        <v>1244</v>
      </c>
    </row>
    <row r="28" spans="1:8">
      <c r="A28" s="4" t="s">
        <v>103</v>
      </c>
      <c r="C28" s="6">
        <v>5191</v>
      </c>
      <c r="H28" s="6">
        <v>6352</v>
      </c>
    </row>
    <row r="29" spans="1:8">
      <c r="A29" s="4" t="s">
        <v>633</v>
      </c>
    </row>
    <row r="30" spans="1:8" ht="30">
      <c r="A30" s="3" t="s">
        <v>1244</v>
      </c>
    </row>
    <row r="31" spans="1:8">
      <c r="A31" s="4" t="s">
        <v>103</v>
      </c>
      <c r="C31" s="6">
        <v>478</v>
      </c>
      <c r="H31" s="6">
        <v>605</v>
      </c>
    </row>
    <row r="32" spans="1:8">
      <c r="A32" s="4" t="s">
        <v>1247</v>
      </c>
    </row>
    <row r="33" spans="1:8" ht="30">
      <c r="A33" s="3" t="s">
        <v>1244</v>
      </c>
    </row>
    <row r="34" spans="1:8">
      <c r="A34" s="4" t="s">
        <v>104</v>
      </c>
      <c r="C34" s="6">
        <v>271848</v>
      </c>
      <c r="H34" s="6">
        <v>237271</v>
      </c>
    </row>
    <row r="35" spans="1:8" ht="30">
      <c r="A35" s="4" t="s">
        <v>1248</v>
      </c>
    </row>
    <row r="36" spans="1:8" ht="30">
      <c r="A36" s="3" t="s">
        <v>1244</v>
      </c>
    </row>
    <row r="37" spans="1:8">
      <c r="A37" s="4" t="s">
        <v>133</v>
      </c>
      <c r="C37" s="6">
        <v>11280</v>
      </c>
      <c r="H37" s="6">
        <v>10456</v>
      </c>
    </row>
    <row r="38" spans="1:8" ht="30">
      <c r="A38" s="4" t="s">
        <v>1249</v>
      </c>
    </row>
    <row r="39" spans="1:8" ht="30">
      <c r="A39" s="3" t="s">
        <v>1244</v>
      </c>
    </row>
    <row r="40" spans="1:8">
      <c r="A40" s="4" t="s">
        <v>103</v>
      </c>
      <c r="C40" s="6">
        <v>3358</v>
      </c>
      <c r="H40" s="6">
        <v>3046</v>
      </c>
    </row>
    <row r="41" spans="1:8" ht="30">
      <c r="A41" s="4" t="s">
        <v>1250</v>
      </c>
    </row>
    <row r="42" spans="1:8" ht="30">
      <c r="A42" s="3" t="s">
        <v>1244</v>
      </c>
    </row>
    <row r="43" spans="1:8">
      <c r="A43" s="4" t="s">
        <v>103</v>
      </c>
      <c r="C43" s="6">
        <v>9259</v>
      </c>
      <c r="H43" s="6">
        <v>5437</v>
      </c>
    </row>
    <row r="44" spans="1:8" ht="30">
      <c r="A44" s="4" t="s">
        <v>1251</v>
      </c>
    </row>
    <row r="45" spans="1:8" ht="30">
      <c r="A45" s="3" t="s">
        <v>1244</v>
      </c>
    </row>
    <row r="46" spans="1:8">
      <c r="A46" s="4" t="s">
        <v>1252</v>
      </c>
      <c r="B46" s="4" t="s">
        <v>111</v>
      </c>
      <c r="C46" s="6">
        <v>1</v>
      </c>
    </row>
    <row r="47" spans="1:8" ht="45">
      <c r="A47" s="4" t="s">
        <v>1253</v>
      </c>
    </row>
    <row r="48" spans="1:8" ht="30">
      <c r="A48" s="3" t="s">
        <v>1244</v>
      </c>
    </row>
    <row r="49" spans="1:8">
      <c r="A49" s="4" t="s">
        <v>142</v>
      </c>
      <c r="B49" s="4" t="s">
        <v>111</v>
      </c>
      <c r="C49" s="6">
        <v>6</v>
      </c>
      <c r="H49" s="6">
        <v>6</v>
      </c>
    </row>
    <row r="50" spans="1:8" ht="30">
      <c r="A50" s="4" t="s">
        <v>1254</v>
      </c>
    </row>
    <row r="51" spans="1:8" ht="30">
      <c r="A51" s="3" t="s">
        <v>1244</v>
      </c>
    </row>
    <row r="52" spans="1:8">
      <c r="A52" s="4" t="s">
        <v>104</v>
      </c>
      <c r="C52" s="6">
        <v>38</v>
      </c>
      <c r="H52" s="6">
        <v>46</v>
      </c>
    </row>
    <row r="53" spans="1:8">
      <c r="A53" s="4" t="s">
        <v>107</v>
      </c>
      <c r="C53" s="6">
        <v>2692</v>
      </c>
      <c r="H53" s="6">
        <v>1809</v>
      </c>
    </row>
    <row r="54" spans="1:8" ht="30">
      <c r="A54" s="4" t="s">
        <v>1255</v>
      </c>
    </row>
    <row r="55" spans="1:8" ht="30">
      <c r="A55" s="3" t="s">
        <v>1244</v>
      </c>
    </row>
    <row r="56" spans="1:8">
      <c r="A56" s="4" t="s">
        <v>144</v>
      </c>
      <c r="C56" s="6">
        <v>92593</v>
      </c>
      <c r="H56" s="6">
        <v>76237</v>
      </c>
    </row>
    <row r="57" spans="1:8" ht="30">
      <c r="A57" s="4" t="s">
        <v>1256</v>
      </c>
    </row>
    <row r="58" spans="1:8" ht="30">
      <c r="A58" s="3" t="s">
        <v>1244</v>
      </c>
    </row>
    <row r="59" spans="1:8">
      <c r="A59" s="4" t="s">
        <v>144</v>
      </c>
      <c r="C59" s="6">
        <v>46665</v>
      </c>
      <c r="H59" s="6">
        <v>40569</v>
      </c>
    </row>
    <row r="60" spans="1:8" ht="45">
      <c r="A60" s="4" t="s">
        <v>1257</v>
      </c>
    </row>
    <row r="61" spans="1:8" ht="30">
      <c r="A61" s="3" t="s">
        <v>1244</v>
      </c>
    </row>
    <row r="62" spans="1:8">
      <c r="A62" s="4" t="s">
        <v>103</v>
      </c>
      <c r="C62" s="6">
        <v>45</v>
      </c>
      <c r="H62" s="6">
        <v>44</v>
      </c>
    </row>
    <row r="63" spans="1:8" ht="30">
      <c r="A63" s="4" t="s">
        <v>1258</v>
      </c>
    </row>
    <row r="64" spans="1:8" ht="30">
      <c r="A64" s="3" t="s">
        <v>1244</v>
      </c>
    </row>
    <row r="65" spans="1:8">
      <c r="A65" s="4" t="s">
        <v>103</v>
      </c>
      <c r="C65" s="6">
        <v>2079</v>
      </c>
      <c r="H65" s="6">
        <v>3201</v>
      </c>
    </row>
    <row r="66" spans="1:8" ht="30">
      <c r="A66" s="4" t="s">
        <v>1259</v>
      </c>
    </row>
    <row r="67" spans="1:8" ht="30">
      <c r="A67" s="3" t="s">
        <v>1244</v>
      </c>
    </row>
    <row r="68" spans="1:8">
      <c r="A68" s="4" t="s">
        <v>103</v>
      </c>
      <c r="C68" s="6">
        <v>5191</v>
      </c>
      <c r="H68" s="6">
        <v>6350</v>
      </c>
    </row>
    <row r="69" spans="1:8" ht="30">
      <c r="A69" s="4" t="s">
        <v>1260</v>
      </c>
    </row>
    <row r="70" spans="1:8" ht="30">
      <c r="A70" s="3" t="s">
        <v>1244</v>
      </c>
    </row>
    <row r="71" spans="1:8">
      <c r="A71" s="4" t="s">
        <v>103</v>
      </c>
      <c r="C71" s="6">
        <v>478</v>
      </c>
      <c r="H71" s="6">
        <v>605</v>
      </c>
    </row>
    <row r="72" spans="1:8" ht="30">
      <c r="A72" s="4" t="s">
        <v>1261</v>
      </c>
    </row>
    <row r="73" spans="1:8" ht="30">
      <c r="A73" s="3" t="s">
        <v>1244</v>
      </c>
    </row>
    <row r="74" spans="1:8">
      <c r="A74" s="4" t="s">
        <v>1252</v>
      </c>
      <c r="B74" s="4" t="s">
        <v>111</v>
      </c>
      <c r="C74" s="6">
        <v>72</v>
      </c>
      <c r="H74" s="6">
        <v>23</v>
      </c>
    </row>
    <row r="75" spans="1:8" ht="45">
      <c r="A75" s="4" t="s">
        <v>1262</v>
      </c>
    </row>
    <row r="76" spans="1:8" ht="30">
      <c r="A76" s="3" t="s">
        <v>1244</v>
      </c>
    </row>
    <row r="77" spans="1:8">
      <c r="A77" s="4" t="s">
        <v>142</v>
      </c>
      <c r="B77" s="4" t="s">
        <v>111</v>
      </c>
      <c r="C77" s="6">
        <v>96</v>
      </c>
      <c r="H77" s="6">
        <v>59</v>
      </c>
    </row>
    <row r="78" spans="1:8" ht="30">
      <c r="A78" s="4" t="s">
        <v>1263</v>
      </c>
    </row>
    <row r="79" spans="1:8" ht="30">
      <c r="A79" s="3" t="s">
        <v>1244</v>
      </c>
    </row>
    <row r="80" spans="1:8">
      <c r="A80" s="4" t="s">
        <v>104</v>
      </c>
      <c r="C80" s="6">
        <v>9284</v>
      </c>
      <c r="H80" s="6">
        <v>10710</v>
      </c>
    </row>
    <row r="81" spans="1:8">
      <c r="A81" s="4" t="s">
        <v>107</v>
      </c>
      <c r="C81" s="6">
        <v>17862</v>
      </c>
      <c r="H81" s="6">
        <v>16052</v>
      </c>
    </row>
    <row r="82" spans="1:8" ht="30">
      <c r="A82" s="4" t="s">
        <v>1264</v>
      </c>
    </row>
    <row r="83" spans="1:8" ht="30">
      <c r="A83" s="3" t="s">
        <v>1244</v>
      </c>
    </row>
    <row r="84" spans="1:8">
      <c r="A84" s="4" t="s">
        <v>144</v>
      </c>
      <c r="C84" s="6">
        <v>11</v>
      </c>
      <c r="H84" s="6">
        <v>20</v>
      </c>
    </row>
    <row r="85" spans="1:8" ht="30">
      <c r="A85" s="4" t="s">
        <v>1265</v>
      </c>
    </row>
    <row r="86" spans="1:8" ht="30">
      <c r="A86" s="3" t="s">
        <v>1244</v>
      </c>
    </row>
    <row r="87" spans="1:8">
      <c r="A87" s="4" t="s">
        <v>142</v>
      </c>
      <c r="C87" s="6">
        <v>1065</v>
      </c>
      <c r="H87" s="6">
        <v>968</v>
      </c>
    </row>
    <row r="88" spans="1:8" ht="30">
      <c r="A88" s="4" t="s">
        <v>1266</v>
      </c>
    </row>
    <row r="89" spans="1:8" ht="30">
      <c r="A89" s="3" t="s">
        <v>1244</v>
      </c>
    </row>
    <row r="90" spans="1:8">
      <c r="A90" s="4" t="s">
        <v>103</v>
      </c>
      <c r="H90" s="6">
        <v>2</v>
      </c>
    </row>
    <row r="91" spans="1:8" ht="30">
      <c r="A91" s="4" t="s">
        <v>1267</v>
      </c>
    </row>
    <row r="92" spans="1:8" ht="30">
      <c r="A92" s="3" t="s">
        <v>1244</v>
      </c>
    </row>
    <row r="93" spans="1:8">
      <c r="A93" s="4" t="s">
        <v>1252</v>
      </c>
      <c r="B93" s="4" t="s">
        <v>111</v>
      </c>
      <c r="C93" s="6">
        <v>197</v>
      </c>
      <c r="H93" s="6">
        <v>122</v>
      </c>
    </row>
    <row r="94" spans="1:8" ht="45">
      <c r="A94" s="4" t="s">
        <v>1268</v>
      </c>
    </row>
    <row r="95" spans="1:8" ht="30">
      <c r="A95" s="3" t="s">
        <v>1244</v>
      </c>
    </row>
    <row r="96" spans="1:8">
      <c r="A96" s="4" t="s">
        <v>142</v>
      </c>
      <c r="B96" s="4" t="s">
        <v>111</v>
      </c>
      <c r="C96" s="6">
        <v>19</v>
      </c>
      <c r="H96" s="6">
        <v>11</v>
      </c>
    </row>
    <row r="97" spans="1:8">
      <c r="A97" s="4" t="s">
        <v>1269</v>
      </c>
    </row>
    <row r="98" spans="1:8" ht="30">
      <c r="A98" s="3" t="s">
        <v>1244</v>
      </c>
    </row>
    <row r="99" spans="1:8">
      <c r="A99" s="4" t="s">
        <v>104</v>
      </c>
      <c r="C99" s="6">
        <v>281170</v>
      </c>
      <c r="H99" s="6">
        <v>248027</v>
      </c>
    </row>
    <row r="100" spans="1:8">
      <c r="A100" s="4" t="s">
        <v>107</v>
      </c>
      <c r="C100" s="6">
        <v>19201</v>
      </c>
      <c r="H100" s="6">
        <v>17527</v>
      </c>
    </row>
    <row r="101" spans="1:8" ht="30">
      <c r="A101" s="4" t="s">
        <v>1270</v>
      </c>
    </row>
    <row r="102" spans="1:8" ht="30">
      <c r="A102" s="3" t="s">
        <v>1244</v>
      </c>
    </row>
    <row r="103" spans="1:8">
      <c r="A103" s="4" t="s">
        <v>144</v>
      </c>
      <c r="C103" s="6">
        <v>75373</v>
      </c>
      <c r="H103" s="6">
        <v>65778</v>
      </c>
    </row>
    <row r="104" spans="1:8" ht="30">
      <c r="A104" s="4" t="s">
        <v>1271</v>
      </c>
    </row>
    <row r="105" spans="1:8" ht="30">
      <c r="A105" s="3" t="s">
        <v>1244</v>
      </c>
    </row>
    <row r="106" spans="1:8">
      <c r="A106" s="4" t="s">
        <v>144</v>
      </c>
      <c r="C106" s="6">
        <v>41522</v>
      </c>
      <c r="H106" s="6">
        <v>37590</v>
      </c>
    </row>
    <row r="107" spans="1:8" ht="30">
      <c r="A107" s="4" t="s">
        <v>1272</v>
      </c>
    </row>
    <row r="108" spans="1:8" ht="30">
      <c r="A108" s="3" t="s">
        <v>1244</v>
      </c>
    </row>
    <row r="109" spans="1:8">
      <c r="A109" s="4" t="s">
        <v>142</v>
      </c>
      <c r="C109" s="6">
        <v>1065</v>
      </c>
      <c r="H109" s="6">
        <v>968</v>
      </c>
    </row>
    <row r="110" spans="1:8" ht="30">
      <c r="A110" s="4" t="s">
        <v>1273</v>
      </c>
    </row>
    <row r="111" spans="1:8" ht="30">
      <c r="A111" s="3" t="s">
        <v>1244</v>
      </c>
    </row>
    <row r="112" spans="1:8">
      <c r="A112" s="4" t="s">
        <v>133</v>
      </c>
      <c r="C112" s="6">
        <v>13336</v>
      </c>
      <c r="H112" s="6">
        <v>13757</v>
      </c>
    </row>
    <row r="113" spans="1:8" ht="30">
      <c r="A113" s="4" t="s">
        <v>1274</v>
      </c>
    </row>
    <row r="114" spans="1:8" ht="30">
      <c r="A114" s="3" t="s">
        <v>1244</v>
      </c>
    </row>
    <row r="115" spans="1:8">
      <c r="A115" s="4" t="s">
        <v>103</v>
      </c>
      <c r="C115" s="6">
        <v>3403</v>
      </c>
      <c r="H115" s="6">
        <v>3090</v>
      </c>
    </row>
    <row r="116" spans="1:8" ht="30">
      <c r="A116" s="4" t="s">
        <v>1275</v>
      </c>
    </row>
    <row r="117" spans="1:8" ht="30">
      <c r="A117" s="3" t="s">
        <v>1244</v>
      </c>
    </row>
    <row r="118" spans="1:8">
      <c r="A118" s="4" t="s">
        <v>103</v>
      </c>
      <c r="C118" s="6">
        <v>11338</v>
      </c>
      <c r="H118" s="6">
        <v>8638</v>
      </c>
    </row>
    <row r="119" spans="1:8" ht="30">
      <c r="A119" s="4" t="s">
        <v>1276</v>
      </c>
    </row>
    <row r="120" spans="1:8" ht="30">
      <c r="A120" s="3" t="s">
        <v>1244</v>
      </c>
    </row>
    <row r="121" spans="1:8">
      <c r="A121" s="4" t="s">
        <v>103</v>
      </c>
      <c r="C121" s="6">
        <v>5191</v>
      </c>
      <c r="H121" s="6">
        <v>6352</v>
      </c>
    </row>
    <row r="122" spans="1:8" ht="30">
      <c r="A122" s="4" t="s">
        <v>1277</v>
      </c>
    </row>
    <row r="123" spans="1:8" ht="30">
      <c r="A123" s="3" t="s">
        <v>1244</v>
      </c>
    </row>
    <row r="124" spans="1:8">
      <c r="A124" s="4" t="s">
        <v>103</v>
      </c>
      <c r="C124" s="6">
        <v>478</v>
      </c>
      <c r="H124" s="6">
        <v>605</v>
      </c>
    </row>
    <row r="125" spans="1:8" ht="30">
      <c r="A125" s="4" t="s">
        <v>1278</v>
      </c>
    </row>
    <row r="126" spans="1:8" ht="30">
      <c r="A126" s="3" t="s">
        <v>1244</v>
      </c>
    </row>
    <row r="127" spans="1:8">
      <c r="A127" s="4" t="s">
        <v>1252</v>
      </c>
      <c r="B127" s="4" t="s">
        <v>111</v>
      </c>
      <c r="C127" s="6">
        <v>270</v>
      </c>
      <c r="H127" s="6">
        <v>145</v>
      </c>
    </row>
    <row r="128" spans="1:8" ht="45">
      <c r="A128" s="4" t="s">
        <v>1279</v>
      </c>
    </row>
    <row r="129" spans="1:8" ht="30">
      <c r="A129" s="3" t="s">
        <v>1244</v>
      </c>
    </row>
    <row r="130" spans="1:8">
      <c r="A130" s="4" t="s">
        <v>142</v>
      </c>
      <c r="B130" s="4" t="s">
        <v>111</v>
      </c>
      <c r="C130" s="6">
        <v>121</v>
      </c>
      <c r="H130" s="6">
        <v>76</v>
      </c>
    </row>
    <row r="131" spans="1:8">
      <c r="A131" s="4" t="s">
        <v>1280</v>
      </c>
    </row>
    <row r="132" spans="1:8" ht="30">
      <c r="A132" s="3" t="s">
        <v>1244</v>
      </c>
    </row>
    <row r="133" spans="1:8">
      <c r="A133" s="4" t="s">
        <v>104</v>
      </c>
      <c r="C133" s="6">
        <v>281170</v>
      </c>
      <c r="H133" s="6">
        <v>248027</v>
      </c>
    </row>
    <row r="134" spans="1:8">
      <c r="A134" s="4" t="s">
        <v>107</v>
      </c>
      <c r="C134" s="6">
        <v>20554</v>
      </c>
      <c r="H134" s="6">
        <v>17861</v>
      </c>
    </row>
    <row r="135" spans="1:8" ht="30">
      <c r="A135" s="4" t="s">
        <v>1281</v>
      </c>
    </row>
    <row r="136" spans="1:8" ht="30">
      <c r="A136" s="3" t="s">
        <v>1244</v>
      </c>
    </row>
    <row r="137" spans="1:8">
      <c r="A137" s="4" t="s">
        <v>144</v>
      </c>
      <c r="C137" s="6">
        <v>92593</v>
      </c>
      <c r="H137" s="6">
        <v>76237</v>
      </c>
    </row>
    <row r="138" spans="1:8" ht="30">
      <c r="A138" s="4" t="s">
        <v>1282</v>
      </c>
    </row>
    <row r="139" spans="1:8" ht="30">
      <c r="A139" s="3" t="s">
        <v>1244</v>
      </c>
    </row>
    <row r="140" spans="1:8">
      <c r="A140" s="4" t="s">
        <v>144</v>
      </c>
      <c r="C140" s="6">
        <v>46676</v>
      </c>
      <c r="H140" s="6">
        <v>40589</v>
      </c>
    </row>
    <row r="141" spans="1:8" ht="30">
      <c r="A141" s="4" t="s">
        <v>1283</v>
      </c>
    </row>
    <row r="142" spans="1:8" ht="30">
      <c r="A142" s="3" t="s">
        <v>1244</v>
      </c>
    </row>
    <row r="143" spans="1:8">
      <c r="A143" s="4" t="s">
        <v>142</v>
      </c>
      <c r="C143" s="6">
        <v>1065</v>
      </c>
      <c r="H143" s="6">
        <v>968</v>
      </c>
    </row>
    <row r="144" spans="1:8" ht="30">
      <c r="A144" s="4" t="s">
        <v>1284</v>
      </c>
    </row>
    <row r="145" spans="1:8" ht="30">
      <c r="A145" s="3" t="s">
        <v>1244</v>
      </c>
    </row>
    <row r="146" spans="1:8">
      <c r="A146" s="4" t="s">
        <v>133</v>
      </c>
      <c r="C146" s="6">
        <v>11280</v>
      </c>
      <c r="H146" s="6">
        <v>10456</v>
      </c>
    </row>
    <row r="147" spans="1:8" ht="30">
      <c r="A147" s="4" t="s">
        <v>1285</v>
      </c>
    </row>
    <row r="148" spans="1:8" ht="30">
      <c r="A148" s="3" t="s">
        <v>1244</v>
      </c>
    </row>
    <row r="149" spans="1:8">
      <c r="A149" s="4" t="s">
        <v>103</v>
      </c>
      <c r="C149" s="6">
        <v>3403</v>
      </c>
      <c r="H149" s="6">
        <v>3090</v>
      </c>
    </row>
    <row r="150" spans="1:8" ht="30">
      <c r="A150" s="4" t="s">
        <v>1286</v>
      </c>
    </row>
    <row r="151" spans="1:8" ht="30">
      <c r="A151" s="3" t="s">
        <v>1244</v>
      </c>
    </row>
    <row r="152" spans="1:8">
      <c r="A152" s="4" t="s">
        <v>103</v>
      </c>
      <c r="C152" s="6">
        <v>11338</v>
      </c>
      <c r="H152" s="6">
        <v>8638</v>
      </c>
    </row>
    <row r="153" spans="1:8" ht="30">
      <c r="A153" s="4" t="s">
        <v>1287</v>
      </c>
    </row>
    <row r="154" spans="1:8" ht="30">
      <c r="A154" s="3" t="s">
        <v>1244</v>
      </c>
    </row>
    <row r="155" spans="1:8">
      <c r="A155" s="4" t="s">
        <v>103</v>
      </c>
      <c r="C155" s="6">
        <v>5191</v>
      </c>
      <c r="H155" s="6">
        <v>6352</v>
      </c>
    </row>
    <row r="156" spans="1:8" ht="30">
      <c r="A156" s="4" t="s">
        <v>1288</v>
      </c>
    </row>
    <row r="157" spans="1:8" ht="30">
      <c r="A157" s="3" t="s">
        <v>1244</v>
      </c>
    </row>
    <row r="158" spans="1:8">
      <c r="A158" s="4" t="s">
        <v>103</v>
      </c>
      <c r="C158" s="6">
        <v>478</v>
      </c>
      <c r="H158" s="6">
        <v>605</v>
      </c>
    </row>
    <row r="159" spans="1:8" ht="30">
      <c r="A159" s="4" t="s">
        <v>1289</v>
      </c>
    </row>
    <row r="160" spans="1:8" ht="30">
      <c r="A160" s="3" t="s">
        <v>1244</v>
      </c>
    </row>
    <row r="161" spans="1:8">
      <c r="A161" s="4" t="s">
        <v>1252</v>
      </c>
      <c r="B161" s="4" t="s">
        <v>111</v>
      </c>
      <c r="C161" s="6">
        <v>270</v>
      </c>
      <c r="H161" s="6">
        <v>145</v>
      </c>
    </row>
    <row r="162" spans="1:8" ht="45">
      <c r="A162" s="4" t="s">
        <v>1290</v>
      </c>
    </row>
    <row r="163" spans="1:8" ht="30">
      <c r="A163" s="3" t="s">
        <v>1244</v>
      </c>
    </row>
    <row r="164" spans="1:8">
      <c r="A164" s="4" t="s">
        <v>142</v>
      </c>
      <c r="B164" s="4" t="s">
        <v>111</v>
      </c>
      <c r="C164" s="5">
        <v>121</v>
      </c>
      <c r="H164" s="5">
        <v>76</v>
      </c>
    </row>
    <row r="165" spans="1:8">
      <c r="A165" s="159"/>
      <c r="B165" s="159"/>
      <c r="C165" s="159"/>
      <c r="D165" s="159"/>
      <c r="E165" s="159"/>
      <c r="F165" s="159"/>
      <c r="G165" s="159"/>
      <c r="H165" s="159"/>
    </row>
    <row r="166" spans="1:8">
      <c r="A166" s="4" t="s">
        <v>105</v>
      </c>
      <c r="B166" s="164" t="s">
        <v>149</v>
      </c>
      <c r="C166" s="159"/>
      <c r="D166" s="159"/>
      <c r="E166" s="159"/>
      <c r="F166" s="159"/>
      <c r="G166" s="159"/>
      <c r="H166" s="159"/>
    </row>
    <row r="167" spans="1:8">
      <c r="A167" s="4" t="s">
        <v>106</v>
      </c>
      <c r="B167" s="164" t="s">
        <v>150</v>
      </c>
      <c r="C167" s="159"/>
      <c r="D167" s="159"/>
      <c r="E167" s="159"/>
      <c r="F167" s="159"/>
      <c r="G167" s="159"/>
      <c r="H167" s="159"/>
    </row>
    <row r="168" spans="1:8">
      <c r="A168" s="4" t="s">
        <v>111</v>
      </c>
      <c r="B168" s="164" t="s">
        <v>1291</v>
      </c>
      <c r="C168" s="159"/>
      <c r="D168" s="159"/>
      <c r="E168" s="159"/>
      <c r="F168" s="159"/>
      <c r="G168" s="159"/>
      <c r="H168" s="159"/>
    </row>
  </sheetData>
  <mergeCells count="7">
    <mergeCell ref="B167:H167"/>
    <mergeCell ref="B168:H168"/>
    <mergeCell ref="A1:B1"/>
    <mergeCell ref="C1:D1"/>
    <mergeCell ref="H1:I1"/>
    <mergeCell ref="A165:H165"/>
    <mergeCell ref="B166:H166"/>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17"/>
  <sheetViews>
    <sheetView workbookViewId="0"/>
  </sheetViews>
  <sheetFormatPr defaultRowHeight="15"/>
  <cols>
    <col min="1" max="1" width="80" customWidth="1"/>
    <col min="2" max="2" width="16" customWidth="1"/>
    <col min="3" max="4" width="14" customWidth="1"/>
  </cols>
  <sheetData>
    <row r="1" spans="1:4">
      <c r="A1" s="158" t="s">
        <v>1292</v>
      </c>
      <c r="B1" s="165" t="s">
        <v>1</v>
      </c>
      <c r="C1" s="159"/>
      <c r="D1" s="159"/>
    </row>
    <row r="2" spans="1:4">
      <c r="A2" s="159"/>
      <c r="B2" s="2" t="s">
        <v>2</v>
      </c>
      <c r="C2" s="2" t="s">
        <v>154</v>
      </c>
      <c r="D2" s="2" t="s">
        <v>158</v>
      </c>
    </row>
    <row r="3" spans="1:4" ht="30">
      <c r="A3" s="3" t="s">
        <v>1293</v>
      </c>
    </row>
    <row r="4" spans="1:4">
      <c r="A4" s="4" t="s">
        <v>1294</v>
      </c>
      <c r="B4" s="5">
        <v>-857</v>
      </c>
      <c r="C4" s="5">
        <v>-2343</v>
      </c>
      <c r="D4" s="5">
        <v>-2069</v>
      </c>
    </row>
    <row r="5" spans="1:4">
      <c r="A5" s="4" t="s">
        <v>1295</v>
      </c>
      <c r="B5" s="6">
        <v>603</v>
      </c>
      <c r="C5" s="6">
        <v>1972</v>
      </c>
      <c r="D5" s="6">
        <v>-118</v>
      </c>
    </row>
    <row r="6" spans="1:4" ht="30">
      <c r="A6" s="4" t="s">
        <v>1296</v>
      </c>
      <c r="C6" s="6">
        <v>-1</v>
      </c>
      <c r="D6" s="6">
        <v>2</v>
      </c>
    </row>
    <row r="7" spans="1:4" ht="30">
      <c r="A7" s="4" t="s">
        <v>1297</v>
      </c>
      <c r="B7" s="6">
        <v>-17</v>
      </c>
      <c r="C7" s="6">
        <v>-26</v>
      </c>
      <c r="D7" s="6">
        <v>3</v>
      </c>
    </row>
    <row r="8" spans="1:4">
      <c r="A8" s="4" t="s">
        <v>1298</v>
      </c>
      <c r="B8" s="6">
        <v>5</v>
      </c>
      <c r="C8" s="6">
        <v>6</v>
      </c>
      <c r="D8" s="6">
        <v>3</v>
      </c>
    </row>
    <row r="9" spans="1:4">
      <c r="A9" s="4" t="s">
        <v>1299</v>
      </c>
      <c r="B9" s="6">
        <v>-621</v>
      </c>
      <c r="C9" s="6">
        <v>-465</v>
      </c>
      <c r="D9" s="6">
        <v>-164</v>
      </c>
    </row>
    <row r="10" spans="1:4">
      <c r="A10" s="4" t="s">
        <v>1300</v>
      </c>
      <c r="B10" s="6">
        <v>-887</v>
      </c>
      <c r="C10" s="6">
        <v>-857</v>
      </c>
      <c r="D10" s="6">
        <v>-2343</v>
      </c>
    </row>
    <row r="11" spans="1:4">
      <c r="A11" s="4" t="s">
        <v>1301</v>
      </c>
    </row>
    <row r="12" spans="1:4" ht="30">
      <c r="A12" s="3" t="s">
        <v>1293</v>
      </c>
    </row>
    <row r="13" spans="1:4">
      <c r="A13" s="4" t="s">
        <v>1302</v>
      </c>
      <c r="B13" s="6">
        <v>10407</v>
      </c>
      <c r="C13" s="6">
        <v>7</v>
      </c>
      <c r="D13" s="6">
        <v>6</v>
      </c>
    </row>
    <row r="14" spans="1:4">
      <c r="A14" s="4" t="s">
        <v>1303</v>
      </c>
      <c r="B14" s="6">
        <v>-1426</v>
      </c>
      <c r="C14" s="6">
        <v>404</v>
      </c>
    </row>
    <row r="15" spans="1:4">
      <c r="A15" s="4" t="s">
        <v>1304</v>
      </c>
      <c r="C15" s="6">
        <v>10000</v>
      </c>
      <c r="D15" s="6">
        <v>2</v>
      </c>
    </row>
    <row r="16" spans="1:4">
      <c r="A16" s="4" t="s">
        <v>1305</v>
      </c>
      <c r="B16" s="6">
        <v>-2</v>
      </c>
      <c r="C16" s="6">
        <v>-4</v>
      </c>
      <c r="D16" s="6">
        <v>-1</v>
      </c>
    </row>
    <row r="17" spans="1:4">
      <c r="A17" s="4" t="s">
        <v>1306</v>
      </c>
      <c r="B17" s="5">
        <v>8979</v>
      </c>
      <c r="C17" s="5">
        <v>10407</v>
      </c>
      <c r="D17" s="5">
        <v>7</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10"/>
  <sheetViews>
    <sheetView workbookViewId="0"/>
  </sheetViews>
  <sheetFormatPr defaultRowHeight="15"/>
  <cols>
    <col min="1" max="1" width="80" customWidth="1"/>
    <col min="2" max="2" width="15" customWidth="1"/>
    <col min="3" max="3" width="80" customWidth="1"/>
  </cols>
  <sheetData>
    <row r="1" spans="1:3" ht="30">
      <c r="A1" s="158" t="s">
        <v>1307</v>
      </c>
      <c r="B1" s="2" t="s">
        <v>1147</v>
      </c>
      <c r="C1" s="2" t="s">
        <v>1</v>
      </c>
    </row>
    <row r="2" spans="1:3">
      <c r="A2" s="159"/>
      <c r="B2" s="2" t="s">
        <v>1308</v>
      </c>
      <c r="C2" s="2" t="s">
        <v>2</v>
      </c>
    </row>
    <row r="3" spans="1:3">
      <c r="A3" s="3" t="s">
        <v>1309</v>
      </c>
    </row>
    <row r="4" spans="1:3">
      <c r="A4" s="4" t="s">
        <v>1310</v>
      </c>
      <c r="B4" s="5">
        <v>10</v>
      </c>
    </row>
    <row r="5" spans="1:3">
      <c r="A5" s="4" t="s">
        <v>1311</v>
      </c>
    </row>
    <row r="6" spans="1:3">
      <c r="A6" s="3" t="s">
        <v>1309</v>
      </c>
    </row>
    <row r="7" spans="1:3">
      <c r="A7" s="4" t="s">
        <v>1312</v>
      </c>
      <c r="C7" s="4" t="s">
        <v>1313</v>
      </c>
    </row>
    <row r="8" spans="1:3">
      <c r="A8" s="4" t="s">
        <v>1314</v>
      </c>
    </row>
    <row r="9" spans="1:3">
      <c r="A9" s="3" t="s">
        <v>1309</v>
      </c>
    </row>
    <row r="10" spans="1:3" ht="30">
      <c r="A10" s="4" t="s">
        <v>1312</v>
      </c>
      <c r="C10" s="4" t="s">
        <v>1315</v>
      </c>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sqref="A1:A2"/>
    </sheetView>
  </sheetViews>
  <sheetFormatPr defaultRowHeight="15"/>
  <cols>
    <col min="1" max="1" width="50" customWidth="1"/>
    <col min="2" max="2" width="80" customWidth="1"/>
  </cols>
  <sheetData>
    <row r="1" spans="1:2">
      <c r="A1" s="158" t="s">
        <v>103</v>
      </c>
      <c r="B1" s="2" t="s">
        <v>1</v>
      </c>
    </row>
    <row r="2" spans="1:2">
      <c r="A2" s="159"/>
      <c r="B2" s="2" t="s">
        <v>2</v>
      </c>
    </row>
    <row r="3" spans="1:2">
      <c r="A3" s="3" t="s">
        <v>267</v>
      </c>
    </row>
    <row r="4" spans="1:2" ht="409.5">
      <c r="A4" s="4" t="s">
        <v>103</v>
      </c>
      <c r="B4" s="4" t="s">
        <v>268</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E34"/>
  <sheetViews>
    <sheetView workbookViewId="0"/>
  </sheetViews>
  <sheetFormatPr defaultRowHeight="15"/>
  <cols>
    <col min="1" max="2" width="80" customWidth="1"/>
    <col min="3" max="3" width="13" customWidth="1"/>
    <col min="4" max="4" width="21" customWidth="1"/>
    <col min="5" max="5" width="13" customWidth="1"/>
  </cols>
  <sheetData>
    <row r="1" spans="1:5">
      <c r="A1" s="158" t="s">
        <v>1316</v>
      </c>
      <c r="B1" s="165" t="s">
        <v>1</v>
      </c>
      <c r="C1" s="159"/>
      <c r="D1" s="159"/>
      <c r="E1" s="159"/>
    </row>
    <row r="2" spans="1:5">
      <c r="A2" s="159"/>
      <c r="B2" s="165" t="s">
        <v>100</v>
      </c>
      <c r="C2" s="159"/>
      <c r="D2" s="165" t="s">
        <v>101</v>
      </c>
      <c r="E2" s="159"/>
    </row>
    <row r="3" spans="1:5">
      <c r="A3" s="3" t="s">
        <v>1309</v>
      </c>
    </row>
    <row r="4" spans="1:5">
      <c r="A4" s="4" t="s">
        <v>660</v>
      </c>
      <c r="B4" s="5">
        <v>281170</v>
      </c>
      <c r="C4" s="4" t="s">
        <v>105</v>
      </c>
      <c r="D4" s="5">
        <v>248027</v>
      </c>
      <c r="E4" s="4" t="s">
        <v>106</v>
      </c>
    </row>
    <row r="5" spans="1:5" ht="30">
      <c r="A5" s="4" t="s">
        <v>1317</v>
      </c>
    </row>
    <row r="6" spans="1:5">
      <c r="A6" s="3" t="s">
        <v>1309</v>
      </c>
    </row>
    <row r="7" spans="1:5">
      <c r="A7" s="4" t="s">
        <v>660</v>
      </c>
      <c r="B7" s="6">
        <v>9284</v>
      </c>
      <c r="D7" s="5">
        <v>10710</v>
      </c>
    </row>
    <row r="8" spans="1:5" ht="30">
      <c r="A8" s="4" t="s">
        <v>1318</v>
      </c>
    </row>
    <row r="9" spans="1:5">
      <c r="A9" s="3" t="s">
        <v>1309</v>
      </c>
    </row>
    <row r="10" spans="1:5">
      <c r="A10" s="4" t="s">
        <v>1319</v>
      </c>
      <c r="B10" s="6">
        <v>1065</v>
      </c>
    </row>
    <row r="11" spans="1:5" ht="30">
      <c r="A11" s="4" t="s">
        <v>1320</v>
      </c>
    </row>
    <row r="12" spans="1:5">
      <c r="A12" s="3" t="s">
        <v>1309</v>
      </c>
    </row>
    <row r="13" spans="1:5">
      <c r="A13" s="4" t="s">
        <v>660</v>
      </c>
      <c r="B13" s="6">
        <v>8891</v>
      </c>
    </row>
    <row r="14" spans="1:5" ht="45">
      <c r="A14" s="4" t="s">
        <v>1321</v>
      </c>
    </row>
    <row r="15" spans="1:5">
      <c r="A15" s="3" t="s">
        <v>1309</v>
      </c>
    </row>
    <row r="16" spans="1:5">
      <c r="A16" s="4" t="s">
        <v>660</v>
      </c>
      <c r="B16" s="5">
        <v>86</v>
      </c>
    </row>
    <row r="17" spans="1:5" ht="45">
      <c r="A17" s="4" t="s">
        <v>1322</v>
      </c>
    </row>
    <row r="18" spans="1:5">
      <c r="A18" s="3" t="s">
        <v>1309</v>
      </c>
    </row>
    <row r="19" spans="1:5">
      <c r="A19" s="4" t="s">
        <v>1323</v>
      </c>
      <c r="B19" s="4" t="s">
        <v>1324</v>
      </c>
    </row>
    <row r="20" spans="1:5" ht="45">
      <c r="A20" s="4" t="s">
        <v>1325</v>
      </c>
    </row>
    <row r="21" spans="1:5">
      <c r="A21" s="3" t="s">
        <v>1309</v>
      </c>
    </row>
    <row r="22" spans="1:5">
      <c r="A22" s="4" t="s">
        <v>1323</v>
      </c>
      <c r="B22" s="4" t="s">
        <v>1324</v>
      </c>
    </row>
    <row r="23" spans="1:5" ht="45">
      <c r="A23" s="4" t="s">
        <v>1326</v>
      </c>
    </row>
    <row r="24" spans="1:5">
      <c r="A24" s="3" t="s">
        <v>1309</v>
      </c>
    </row>
    <row r="25" spans="1:5">
      <c r="A25" s="4" t="s">
        <v>1327</v>
      </c>
      <c r="B25" s="12">
        <v>3.7499999999999999E-2</v>
      </c>
    </row>
    <row r="26" spans="1:5" ht="45">
      <c r="A26" s="4" t="s">
        <v>1328</v>
      </c>
    </row>
    <row r="27" spans="1:5">
      <c r="A27" s="3" t="s">
        <v>1309</v>
      </c>
    </row>
    <row r="28" spans="1:5">
      <c r="A28" s="4" t="s">
        <v>1327</v>
      </c>
      <c r="B28" s="13">
        <v>0.19</v>
      </c>
    </row>
    <row r="29" spans="1:5" ht="45">
      <c r="A29" s="4" t="s">
        <v>1329</v>
      </c>
    </row>
    <row r="30" spans="1:5">
      <c r="A30" s="3" t="s">
        <v>1309</v>
      </c>
    </row>
    <row r="31" spans="1:5">
      <c r="A31" s="4" t="s">
        <v>1327</v>
      </c>
      <c r="B31" s="13">
        <v>0.32</v>
      </c>
    </row>
    <row r="32" spans="1:5">
      <c r="A32" s="159"/>
      <c r="B32" s="159"/>
      <c r="C32" s="159"/>
      <c r="D32" s="159"/>
      <c r="E32" s="159"/>
    </row>
    <row r="33" spans="1:5">
      <c r="A33" s="4" t="s">
        <v>105</v>
      </c>
      <c r="B33" s="164" t="s">
        <v>149</v>
      </c>
      <c r="C33" s="159"/>
      <c r="D33" s="159"/>
      <c r="E33" s="159"/>
    </row>
    <row r="34" spans="1:5">
      <c r="A34" s="4" t="s">
        <v>106</v>
      </c>
      <c r="B34" s="164" t="s">
        <v>150</v>
      </c>
      <c r="C34" s="159"/>
      <c r="D34" s="159"/>
      <c r="E34" s="159"/>
    </row>
  </sheetData>
  <mergeCells count="8">
    <mergeCell ref="A32:E32"/>
    <mergeCell ref="B33:E33"/>
    <mergeCell ref="B34:E34"/>
    <mergeCell ref="A1:A2"/>
    <mergeCell ref="B1:C1"/>
    <mergeCell ref="D1:E1"/>
    <mergeCell ref="B2:C2"/>
    <mergeCell ref="D2:E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45"/>
  <sheetViews>
    <sheetView workbookViewId="0"/>
  </sheetViews>
  <sheetFormatPr defaultRowHeight="15"/>
  <cols>
    <col min="1" max="1" width="80" customWidth="1"/>
    <col min="2" max="2" width="16" customWidth="1"/>
    <col min="3" max="4" width="14" customWidth="1"/>
  </cols>
  <sheetData>
    <row r="1" spans="1:4">
      <c r="A1" s="158" t="s">
        <v>1330</v>
      </c>
      <c r="B1" s="165" t="s">
        <v>1</v>
      </c>
      <c r="C1" s="159"/>
      <c r="D1" s="159"/>
    </row>
    <row r="2" spans="1:4">
      <c r="A2" s="159"/>
      <c r="B2" s="2" t="s">
        <v>2</v>
      </c>
      <c r="C2" s="2" t="s">
        <v>154</v>
      </c>
      <c r="D2" s="2" t="s">
        <v>158</v>
      </c>
    </row>
    <row r="3" spans="1:4">
      <c r="A3" s="3" t="s">
        <v>1331</v>
      </c>
    </row>
    <row r="4" spans="1:4">
      <c r="A4" s="4" t="s">
        <v>1302</v>
      </c>
      <c r="B4" s="5">
        <v>424791</v>
      </c>
    </row>
    <row r="5" spans="1:4">
      <c r="A5" s="4" t="s">
        <v>205</v>
      </c>
      <c r="B5" s="6">
        <v>1000</v>
      </c>
      <c r="C5" s="5">
        <v>-228</v>
      </c>
      <c r="D5" s="5">
        <v>-2211</v>
      </c>
    </row>
    <row r="6" spans="1:4">
      <c r="A6" s="4" t="s">
        <v>1306</v>
      </c>
      <c r="B6" s="6">
        <v>443164</v>
      </c>
      <c r="C6" s="6">
        <v>424791</v>
      </c>
    </row>
    <row r="7" spans="1:4">
      <c r="A7" s="4" t="s">
        <v>1332</v>
      </c>
    </row>
    <row r="8" spans="1:4">
      <c r="A8" s="3" t="s">
        <v>1331</v>
      </c>
    </row>
    <row r="9" spans="1:4">
      <c r="A9" s="4" t="s">
        <v>1302</v>
      </c>
      <c r="D9" s="6">
        <v>-61375</v>
      </c>
    </row>
    <row r="10" spans="1:4">
      <c r="A10" s="4" t="s">
        <v>1333</v>
      </c>
    </row>
    <row r="11" spans="1:4">
      <c r="A11" s="3" t="s">
        <v>1331</v>
      </c>
    </row>
    <row r="12" spans="1:4">
      <c r="A12" s="4" t="s">
        <v>1302</v>
      </c>
      <c r="B12" s="6">
        <v>481</v>
      </c>
      <c r="C12" s="6">
        <v>370</v>
      </c>
      <c r="D12" s="6">
        <v>62093</v>
      </c>
    </row>
    <row r="13" spans="1:4">
      <c r="A13" s="4" t="s">
        <v>205</v>
      </c>
      <c r="B13" s="6">
        <v>55</v>
      </c>
      <c r="C13" s="6">
        <v>111</v>
      </c>
      <c r="D13" s="6">
        <v>-383</v>
      </c>
    </row>
    <row r="14" spans="1:4">
      <c r="A14" s="4" t="s">
        <v>1306</v>
      </c>
      <c r="B14" s="6">
        <v>536</v>
      </c>
      <c r="C14" s="6">
        <v>481</v>
      </c>
      <c r="D14" s="6">
        <v>370</v>
      </c>
    </row>
    <row r="15" spans="1:4" ht="30">
      <c r="A15" s="4" t="s">
        <v>1334</v>
      </c>
    </row>
    <row r="16" spans="1:4">
      <c r="A16" s="3" t="s">
        <v>1331</v>
      </c>
    </row>
    <row r="17" spans="1:4">
      <c r="A17" s="4" t="s">
        <v>1302</v>
      </c>
      <c r="D17" s="6">
        <v>-61340</v>
      </c>
    </row>
    <row r="18" spans="1:4">
      <c r="A18" s="4" t="s">
        <v>1335</v>
      </c>
    </row>
    <row r="19" spans="1:4">
      <c r="A19" s="3" t="s">
        <v>1331</v>
      </c>
    </row>
    <row r="20" spans="1:4">
      <c r="A20" s="4" t="s">
        <v>1302</v>
      </c>
      <c r="B20" s="6">
        <v>-4346</v>
      </c>
      <c r="C20" s="6">
        <v>-4603</v>
      </c>
      <c r="D20" s="6">
        <v>-3114</v>
      </c>
    </row>
    <row r="21" spans="1:4">
      <c r="A21" s="4" t="s">
        <v>205</v>
      </c>
      <c r="B21" s="6">
        <v>1264</v>
      </c>
      <c r="C21" s="6">
        <v>257</v>
      </c>
      <c r="D21" s="6">
        <v>-1424</v>
      </c>
    </row>
    <row r="22" spans="1:4">
      <c r="A22" s="4" t="s">
        <v>1306</v>
      </c>
      <c r="B22" s="6">
        <v>-3082</v>
      </c>
      <c r="C22" s="6">
        <v>-4346</v>
      </c>
      <c r="D22" s="6">
        <v>-4603</v>
      </c>
    </row>
    <row r="23" spans="1:4" ht="30">
      <c r="A23" s="4" t="s">
        <v>1336</v>
      </c>
    </row>
    <row r="24" spans="1:4">
      <c r="A24" s="3" t="s">
        <v>1331</v>
      </c>
    </row>
    <row r="25" spans="1:4">
      <c r="A25" s="4" t="s">
        <v>1302</v>
      </c>
      <c r="D25" s="6">
        <v>-65</v>
      </c>
    </row>
    <row r="26" spans="1:4">
      <c r="A26" s="4" t="s">
        <v>1337</v>
      </c>
    </row>
    <row r="27" spans="1:4">
      <c r="A27" s="3" t="s">
        <v>1331</v>
      </c>
    </row>
    <row r="28" spans="1:4">
      <c r="A28" s="4" t="s">
        <v>1302</v>
      </c>
      <c r="B28" s="6">
        <v>-1369</v>
      </c>
      <c r="C28" s="6">
        <v>-816</v>
      </c>
      <c r="D28" s="6">
        <v>-420</v>
      </c>
    </row>
    <row r="29" spans="1:4">
      <c r="A29" s="4" t="s">
        <v>205</v>
      </c>
      <c r="B29" s="6">
        <v>-276</v>
      </c>
      <c r="C29" s="6">
        <v>-553</v>
      </c>
      <c r="D29" s="6">
        <v>-432</v>
      </c>
    </row>
    <row r="30" spans="1:4">
      <c r="A30" s="4" t="s">
        <v>1306</v>
      </c>
      <c r="B30" s="6">
        <v>-1645</v>
      </c>
      <c r="C30" s="6">
        <v>-1369</v>
      </c>
      <c r="D30" s="6">
        <v>-816</v>
      </c>
    </row>
    <row r="31" spans="1:4" ht="30">
      <c r="A31" s="4" t="s">
        <v>1338</v>
      </c>
    </row>
    <row r="32" spans="1:4">
      <c r="A32" s="3" t="s">
        <v>1331</v>
      </c>
    </row>
    <row r="33" spans="1:4">
      <c r="A33" s="4" t="s">
        <v>1302</v>
      </c>
      <c r="D33" s="6">
        <v>36</v>
      </c>
    </row>
    <row r="34" spans="1:4">
      <c r="A34" s="4" t="s">
        <v>1339</v>
      </c>
    </row>
    <row r="35" spans="1:4">
      <c r="A35" s="3" t="s">
        <v>1331</v>
      </c>
    </row>
    <row r="36" spans="1:4">
      <c r="A36" s="4" t="s">
        <v>1302</v>
      </c>
      <c r="B36" s="6">
        <v>-9</v>
      </c>
      <c r="C36" s="6">
        <v>34</v>
      </c>
      <c r="D36" s="6">
        <v>12</v>
      </c>
    </row>
    <row r="37" spans="1:4">
      <c r="A37" s="4" t="s">
        <v>205</v>
      </c>
      <c r="B37" s="6">
        <v>-43</v>
      </c>
      <c r="C37" s="6">
        <v>-43</v>
      </c>
      <c r="D37" s="6">
        <v>28</v>
      </c>
    </row>
    <row r="38" spans="1:4">
      <c r="A38" s="4" t="s">
        <v>1306</v>
      </c>
      <c r="B38" s="6">
        <v>-52</v>
      </c>
      <c r="C38" s="6">
        <v>-9</v>
      </c>
      <c r="D38" s="6">
        <v>34</v>
      </c>
    </row>
    <row r="39" spans="1:4" ht="30">
      <c r="A39" s="4" t="s">
        <v>1340</v>
      </c>
    </row>
    <row r="40" spans="1:4">
      <c r="A40" s="3" t="s">
        <v>1331</v>
      </c>
    </row>
    <row r="41" spans="1:4">
      <c r="A41" s="4" t="s">
        <v>1302</v>
      </c>
      <c r="D41" s="6">
        <v>-6</v>
      </c>
    </row>
    <row r="42" spans="1:4">
      <c r="A42" s="4" t="s">
        <v>1341</v>
      </c>
    </row>
    <row r="43" spans="1:4">
      <c r="A43" s="3" t="s">
        <v>1331</v>
      </c>
    </row>
    <row r="44" spans="1:4">
      <c r="A44" s="4" t="s">
        <v>1302</v>
      </c>
      <c r="B44" s="6">
        <v>-5243</v>
      </c>
      <c r="C44" s="6">
        <v>-5015</v>
      </c>
      <c r="D44" s="6">
        <v>58571</v>
      </c>
    </row>
    <row r="45" spans="1:4">
      <c r="A45" s="4" t="s">
        <v>1306</v>
      </c>
      <c r="B45" s="5">
        <v>-4243</v>
      </c>
      <c r="C45" s="5">
        <v>-5243</v>
      </c>
      <c r="D45" s="5">
        <v>-5015</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E22"/>
  <sheetViews>
    <sheetView workbookViewId="0"/>
  </sheetViews>
  <sheetFormatPr defaultRowHeight="15"/>
  <cols>
    <col min="1" max="2" width="80" customWidth="1"/>
    <col min="3" max="5" width="20" customWidth="1"/>
  </cols>
  <sheetData>
    <row r="1" spans="1:5">
      <c r="A1" s="158" t="s">
        <v>1342</v>
      </c>
      <c r="B1" s="2" t="s">
        <v>1</v>
      </c>
    </row>
    <row r="2" spans="1:5">
      <c r="A2" s="159"/>
      <c r="B2" s="2" t="s">
        <v>1343</v>
      </c>
      <c r="C2" s="2" t="s">
        <v>1344</v>
      </c>
      <c r="D2" s="2" t="s">
        <v>1345</v>
      </c>
      <c r="E2" s="2" t="s">
        <v>1346</v>
      </c>
    </row>
    <row r="3" spans="1:5">
      <c r="A3" s="3" t="s">
        <v>1347</v>
      </c>
    </row>
    <row r="4" spans="1:5">
      <c r="A4" s="4" t="s">
        <v>1348</v>
      </c>
      <c r="B4" s="6">
        <v>1000000</v>
      </c>
    </row>
    <row r="5" spans="1:5">
      <c r="A5" s="4" t="s">
        <v>1349</v>
      </c>
      <c r="B5" s="6">
        <v>0</v>
      </c>
    </row>
    <row r="6" spans="1:5">
      <c r="A6" s="4" t="s">
        <v>195</v>
      </c>
      <c r="B6" s="4" t="s">
        <v>196</v>
      </c>
    </row>
    <row r="7" spans="1:5">
      <c r="A7" s="4" t="s">
        <v>1350</v>
      </c>
    </row>
    <row r="8" spans="1:5">
      <c r="A8" s="3" t="s">
        <v>1347</v>
      </c>
    </row>
    <row r="9" spans="1:5" ht="60">
      <c r="A9" s="4" t="s">
        <v>1351</v>
      </c>
      <c r="B9" s="4" t="s">
        <v>1352</v>
      </c>
    </row>
    <row r="10" spans="1:5" ht="30">
      <c r="A10" s="4" t="s">
        <v>1353</v>
      </c>
      <c r="B10" s="5">
        <v>20000000000</v>
      </c>
    </row>
    <row r="11" spans="1:5">
      <c r="A11" s="4" t="s">
        <v>1354</v>
      </c>
    </row>
    <row r="12" spans="1:5">
      <c r="A12" s="3" t="s">
        <v>1347</v>
      </c>
    </row>
    <row r="13" spans="1:5">
      <c r="A13" s="4" t="s">
        <v>1355</v>
      </c>
      <c r="B13" s="6">
        <v>1</v>
      </c>
    </row>
    <row r="14" spans="1:5">
      <c r="A14" s="4" t="s">
        <v>1356</v>
      </c>
      <c r="B14" s="6">
        <v>643931</v>
      </c>
      <c r="C14" s="6">
        <v>701970</v>
      </c>
      <c r="D14" s="6">
        <v>729316</v>
      </c>
      <c r="E14" s="6">
        <v>751075</v>
      </c>
    </row>
    <row r="15" spans="1:5">
      <c r="A15" s="4" t="s">
        <v>1357</v>
      </c>
    </row>
    <row r="16" spans="1:5">
      <c r="A16" s="3" t="s">
        <v>1347</v>
      </c>
    </row>
    <row r="17" spans="1:5">
      <c r="A17" s="4" t="s">
        <v>1355</v>
      </c>
      <c r="B17" s="12">
        <v>1E-4</v>
      </c>
    </row>
    <row r="18" spans="1:5">
      <c r="A18" s="4" t="s">
        <v>1358</v>
      </c>
      <c r="B18" s="6">
        <v>1500</v>
      </c>
    </row>
    <row r="19" spans="1:5">
      <c r="A19" s="4" t="s">
        <v>1356</v>
      </c>
      <c r="B19" s="6">
        <v>1350043471</v>
      </c>
      <c r="C19" s="6">
        <v>1384481533</v>
      </c>
      <c r="D19" s="6">
        <v>1367420074</v>
      </c>
      <c r="E19" s="6">
        <v>1340656987</v>
      </c>
    </row>
    <row r="20" spans="1:5">
      <c r="A20" s="4" t="s">
        <v>174</v>
      </c>
    </row>
    <row r="21" spans="1:5">
      <c r="A21" s="3" t="s">
        <v>1347</v>
      </c>
    </row>
    <row r="22" spans="1:5">
      <c r="A22" s="4" t="s">
        <v>1356</v>
      </c>
      <c r="B22" s="6">
        <v>1543960</v>
      </c>
      <c r="C22" s="6">
        <v>1624958</v>
      </c>
    </row>
  </sheetData>
  <mergeCells count="1">
    <mergeCell ref="A1:A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D22"/>
  <sheetViews>
    <sheetView workbookViewId="0"/>
  </sheetViews>
  <sheetFormatPr defaultRowHeight="15"/>
  <cols>
    <col min="1" max="1" width="80" customWidth="1"/>
    <col min="2" max="2" width="16" customWidth="1"/>
    <col min="3" max="4" width="14" customWidth="1"/>
  </cols>
  <sheetData>
    <row r="1" spans="1:4">
      <c r="A1" s="158" t="s">
        <v>1359</v>
      </c>
      <c r="B1" s="165" t="s">
        <v>1</v>
      </c>
      <c r="C1" s="159"/>
      <c r="D1" s="159"/>
    </row>
    <row r="2" spans="1:4">
      <c r="A2" s="159"/>
      <c r="B2" s="2" t="s">
        <v>2</v>
      </c>
      <c r="C2" s="2" t="s">
        <v>154</v>
      </c>
      <c r="D2" s="2" t="s">
        <v>158</v>
      </c>
    </row>
    <row r="3" spans="1:4">
      <c r="A3" s="4" t="s">
        <v>1354</v>
      </c>
    </row>
    <row r="4" spans="1:4">
      <c r="A4" s="3" t="s">
        <v>1347</v>
      </c>
    </row>
    <row r="5" spans="1:4">
      <c r="A5" s="4" t="s">
        <v>1360</v>
      </c>
      <c r="B5" s="6">
        <v>719307</v>
      </c>
      <c r="C5" s="6">
        <v>742213</v>
      </c>
      <c r="D5" s="6">
        <v>762755</v>
      </c>
    </row>
    <row r="6" spans="1:4">
      <c r="A6" s="4" t="s">
        <v>1361</v>
      </c>
      <c r="B6" s="6">
        <v>-17337</v>
      </c>
      <c r="C6" s="6">
        <v>-12897</v>
      </c>
      <c r="D6" s="6">
        <v>-11680</v>
      </c>
    </row>
    <row r="7" spans="1:4">
      <c r="A7" s="4" t="s">
        <v>1362</v>
      </c>
      <c r="B7" s="6">
        <v>701970</v>
      </c>
      <c r="C7" s="6">
        <v>729316</v>
      </c>
      <c r="D7" s="6">
        <v>751075</v>
      </c>
    </row>
    <row r="8" spans="1:4" ht="30">
      <c r="A8" s="4" t="s">
        <v>1363</v>
      </c>
      <c r="B8" s="6">
        <v>-40784</v>
      </c>
      <c r="C8" s="6">
        <v>-22906</v>
      </c>
      <c r="D8" s="6">
        <v>-20542</v>
      </c>
    </row>
    <row r="9" spans="1:4">
      <c r="A9" s="4" t="s">
        <v>1364</v>
      </c>
      <c r="B9" s="6">
        <v>-17255</v>
      </c>
      <c r="C9" s="6">
        <v>-4440</v>
      </c>
      <c r="D9" s="6">
        <v>-1217</v>
      </c>
    </row>
    <row r="10" spans="1:4">
      <c r="A10" s="4" t="s">
        <v>1365</v>
      </c>
      <c r="B10" s="6">
        <v>678523</v>
      </c>
      <c r="C10" s="6">
        <v>719307</v>
      </c>
      <c r="D10" s="6">
        <v>742213</v>
      </c>
    </row>
    <row r="11" spans="1:4">
      <c r="A11" s="4" t="s">
        <v>1366</v>
      </c>
      <c r="B11" s="6">
        <v>-34592</v>
      </c>
      <c r="C11" s="6">
        <v>-17337</v>
      </c>
      <c r="D11" s="6">
        <v>-12897</v>
      </c>
    </row>
    <row r="12" spans="1:4">
      <c r="A12" s="4" t="s">
        <v>1367</v>
      </c>
      <c r="B12" s="6">
        <v>643931</v>
      </c>
      <c r="C12" s="6">
        <v>701970</v>
      </c>
      <c r="D12" s="6">
        <v>729316</v>
      </c>
    </row>
    <row r="13" spans="1:4">
      <c r="A13" s="4" t="s">
        <v>1357</v>
      </c>
    </row>
    <row r="14" spans="1:4">
      <c r="A14" s="3" t="s">
        <v>1347</v>
      </c>
    </row>
    <row r="15" spans="1:4">
      <c r="A15" s="4" t="s">
        <v>1360</v>
      </c>
      <c r="B15" s="6">
        <v>1408183852</v>
      </c>
      <c r="C15" s="6">
        <v>1373558983</v>
      </c>
      <c r="D15" s="6">
        <v>1342066749</v>
      </c>
    </row>
    <row r="16" spans="1:4">
      <c r="A16" s="4" t="s">
        <v>1361</v>
      </c>
      <c r="B16" s="6">
        <v>-23702319</v>
      </c>
      <c r="C16" s="6">
        <v>-6138909</v>
      </c>
      <c r="D16" s="6">
        <v>-1409762</v>
      </c>
    </row>
    <row r="17" spans="1:4">
      <c r="A17" s="4" t="s">
        <v>1362</v>
      </c>
      <c r="B17" s="6">
        <v>1384481533</v>
      </c>
      <c r="C17" s="6">
        <v>1367420074</v>
      </c>
      <c r="D17" s="6">
        <v>1340656987</v>
      </c>
    </row>
    <row r="18" spans="1:4" ht="30">
      <c r="A18" s="4" t="s">
        <v>1363</v>
      </c>
      <c r="B18" s="6">
        <v>61176000</v>
      </c>
      <c r="C18" s="6">
        <v>34624869</v>
      </c>
      <c r="D18" s="6">
        <v>31492234</v>
      </c>
    </row>
    <row r="19" spans="1:4">
      <c r="A19" s="4" t="s">
        <v>1364</v>
      </c>
      <c r="B19" s="6">
        <v>-95614062</v>
      </c>
      <c r="C19" s="6">
        <v>-17563410</v>
      </c>
      <c r="D19" s="6">
        <v>-4729147</v>
      </c>
    </row>
    <row r="20" spans="1:4">
      <c r="A20" s="4" t="s">
        <v>1365</v>
      </c>
      <c r="B20" s="6">
        <v>1469359852</v>
      </c>
      <c r="C20" s="6">
        <v>1408183852</v>
      </c>
      <c r="D20" s="6">
        <v>1373558983</v>
      </c>
    </row>
    <row r="21" spans="1:4">
      <c r="A21" s="4" t="s">
        <v>1366</v>
      </c>
      <c r="B21" s="6">
        <v>-119316381</v>
      </c>
      <c r="C21" s="6">
        <v>-23702319</v>
      </c>
      <c r="D21" s="6">
        <v>-6138909</v>
      </c>
    </row>
    <row r="22" spans="1:4">
      <c r="A22" s="4" t="s">
        <v>1367</v>
      </c>
      <c r="B22" s="6">
        <v>1350043471</v>
      </c>
      <c r="C22" s="6">
        <v>1384481533</v>
      </c>
      <c r="D22" s="6">
        <v>1367420074</v>
      </c>
    </row>
  </sheetData>
  <mergeCells count="2">
    <mergeCell ref="A1:A2"/>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B9"/>
  <sheetViews>
    <sheetView workbookViewId="0"/>
  </sheetViews>
  <sheetFormatPr defaultRowHeight="15"/>
  <cols>
    <col min="1" max="1" width="47" customWidth="1"/>
    <col min="2" max="2" width="30" customWidth="1"/>
  </cols>
  <sheetData>
    <row r="1" spans="1:2">
      <c r="A1" s="1" t="s">
        <v>1368</v>
      </c>
      <c r="B1" s="2" t="s">
        <v>1369</v>
      </c>
    </row>
    <row r="2" spans="1:2">
      <c r="A2" s="4" t="s">
        <v>1354</v>
      </c>
    </row>
    <row r="3" spans="1:2">
      <c r="A3" s="3" t="s">
        <v>1347</v>
      </c>
    </row>
    <row r="4" spans="1:2">
      <c r="A4" s="4" t="s">
        <v>1370</v>
      </c>
      <c r="B4" s="5">
        <v>5</v>
      </c>
    </row>
    <row r="5" spans="1:2">
      <c r="A5" s="4" t="s">
        <v>1371</v>
      </c>
      <c r="B5" s="6">
        <v>1650000</v>
      </c>
    </row>
    <row r="6" spans="1:2">
      <c r="A6" s="4" t="s">
        <v>1357</v>
      </c>
    </row>
    <row r="7" spans="1:2">
      <c r="A7" s="3" t="s">
        <v>1347</v>
      </c>
    </row>
    <row r="8" spans="1:2">
      <c r="A8" s="4" t="s">
        <v>1370</v>
      </c>
      <c r="B8" s="14">
        <v>3.3E-3</v>
      </c>
    </row>
    <row r="9" spans="1:2">
      <c r="A9" s="4" t="s">
        <v>1371</v>
      </c>
      <c r="B9" s="6">
        <v>3225000000</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L107"/>
  <sheetViews>
    <sheetView workbookViewId="0"/>
  </sheetViews>
  <sheetFormatPr defaultRowHeight="15"/>
  <cols>
    <col min="1" max="1" width="80" customWidth="1"/>
    <col min="2" max="2" width="15" customWidth="1"/>
    <col min="3" max="9" width="14" customWidth="1"/>
    <col min="10" max="10" width="16" customWidth="1"/>
    <col min="11" max="12" width="14" customWidth="1"/>
  </cols>
  <sheetData>
    <row r="1" spans="1:12">
      <c r="A1" s="158" t="s">
        <v>1372</v>
      </c>
      <c r="B1" s="165" t="s">
        <v>733</v>
      </c>
      <c r="C1" s="159"/>
      <c r="D1" s="159"/>
      <c r="E1" s="159"/>
      <c r="F1" s="159"/>
      <c r="G1" s="159"/>
      <c r="H1" s="159"/>
      <c r="I1" s="159"/>
      <c r="J1" s="165" t="s">
        <v>1</v>
      </c>
      <c r="K1" s="159"/>
      <c r="L1" s="159"/>
    </row>
    <row r="2" spans="1:12">
      <c r="A2" s="159"/>
      <c r="B2" s="2" t="s">
        <v>2</v>
      </c>
      <c r="C2" s="2" t="s">
        <v>734</v>
      </c>
      <c r="D2" s="2" t="s">
        <v>4</v>
      </c>
      <c r="E2" s="2" t="s">
        <v>735</v>
      </c>
      <c r="F2" s="2" t="s">
        <v>154</v>
      </c>
      <c r="G2" s="2" t="s">
        <v>736</v>
      </c>
      <c r="H2" s="2" t="s">
        <v>737</v>
      </c>
      <c r="I2" s="2" t="s">
        <v>738</v>
      </c>
      <c r="J2" s="2" t="s">
        <v>2</v>
      </c>
      <c r="K2" s="2" t="s">
        <v>154</v>
      </c>
      <c r="L2" s="2" t="s">
        <v>158</v>
      </c>
    </row>
    <row r="3" spans="1:12">
      <c r="A3" s="3" t="s">
        <v>1373</v>
      </c>
    </row>
    <row r="4" spans="1:12">
      <c r="A4" s="4" t="s">
        <v>1374</v>
      </c>
      <c r="J4" s="5">
        <v>166733</v>
      </c>
      <c r="K4" s="5">
        <v>176512</v>
      </c>
      <c r="L4" s="5">
        <v>175445</v>
      </c>
    </row>
    <row r="5" spans="1:12">
      <c r="A5" s="4" t="s">
        <v>1375</v>
      </c>
      <c r="J5" s="6">
        <v>78777</v>
      </c>
      <c r="K5" s="6">
        <v>78104</v>
      </c>
      <c r="L5" s="6">
        <v>72392</v>
      </c>
    </row>
    <row r="6" spans="1:12">
      <c r="A6" s="4" t="s">
        <v>162</v>
      </c>
      <c r="B6" s="5">
        <v>64381</v>
      </c>
      <c r="C6" s="5">
        <v>63024</v>
      </c>
      <c r="D6" s="5">
        <v>56840</v>
      </c>
      <c r="E6" s="5">
        <v>61265</v>
      </c>
      <c r="F6" s="5">
        <v>65368</v>
      </c>
      <c r="G6" s="5">
        <v>64972</v>
      </c>
      <c r="H6" s="5">
        <v>63598</v>
      </c>
      <c r="I6" s="5">
        <v>60678</v>
      </c>
      <c r="J6" s="6">
        <v>245510</v>
      </c>
      <c r="K6" s="6">
        <v>254616</v>
      </c>
      <c r="L6" s="6">
        <v>247837</v>
      </c>
    </row>
    <row r="7" spans="1:12">
      <c r="A7" s="4" t="s">
        <v>1376</v>
      </c>
    </row>
    <row r="8" spans="1:12">
      <c r="A8" s="3" t="s">
        <v>1373</v>
      </c>
    </row>
    <row r="9" spans="1:12">
      <c r="A9" s="4" t="s">
        <v>1374</v>
      </c>
      <c r="J9" s="6">
        <v>20964</v>
      </c>
      <c r="K9" s="6">
        <v>25495</v>
      </c>
      <c r="L9" s="6">
        <v>25911</v>
      </c>
    </row>
    <row r="10" spans="1:12">
      <c r="A10" s="4" t="s">
        <v>1377</v>
      </c>
    </row>
    <row r="11" spans="1:12">
      <c r="A11" s="3" t="s">
        <v>1373</v>
      </c>
    </row>
    <row r="12" spans="1:12">
      <c r="A12" s="4" t="s">
        <v>1374</v>
      </c>
      <c r="J12" s="6">
        <v>15943</v>
      </c>
      <c r="K12" s="6">
        <v>15620</v>
      </c>
      <c r="L12" s="6">
        <v>14323</v>
      </c>
    </row>
    <row r="13" spans="1:12">
      <c r="A13" s="4" t="s">
        <v>1378</v>
      </c>
    </row>
    <row r="14" spans="1:12">
      <c r="A14" s="3" t="s">
        <v>1373</v>
      </c>
    </row>
    <row r="15" spans="1:12">
      <c r="A15" s="4" t="s">
        <v>1374</v>
      </c>
      <c r="J15" s="6">
        <v>14757</v>
      </c>
      <c r="K15" s="6">
        <v>14120</v>
      </c>
      <c r="L15" s="6">
        <v>14790</v>
      </c>
    </row>
    <row r="16" spans="1:12">
      <c r="A16" s="4" t="s">
        <v>1379</v>
      </c>
    </row>
    <row r="17" spans="1:12">
      <c r="A17" s="3" t="s">
        <v>1373</v>
      </c>
    </row>
    <row r="18" spans="1:12">
      <c r="A18" s="4" t="s">
        <v>1374</v>
      </c>
      <c r="J18" s="6">
        <v>30795</v>
      </c>
      <c r="K18" s="6">
        <v>33057</v>
      </c>
      <c r="L18" s="6">
        <v>33518</v>
      </c>
    </row>
    <row r="19" spans="1:12">
      <c r="A19" s="4" t="s">
        <v>1380</v>
      </c>
    </row>
    <row r="20" spans="1:12">
      <c r="A20" s="3" t="s">
        <v>1373</v>
      </c>
    </row>
    <row r="21" spans="1:12">
      <c r="A21" s="4" t="s">
        <v>1374</v>
      </c>
      <c r="J21" s="6">
        <v>15368</v>
      </c>
      <c r="K21" s="6">
        <v>16767</v>
      </c>
      <c r="L21" s="6">
        <v>16309</v>
      </c>
    </row>
    <row r="22" spans="1:12">
      <c r="A22" s="4" t="s">
        <v>1381</v>
      </c>
    </row>
    <row r="23" spans="1:12">
      <c r="A23" s="3" t="s">
        <v>1373</v>
      </c>
    </row>
    <row r="24" spans="1:12">
      <c r="A24" s="4" t="s">
        <v>1374</v>
      </c>
      <c r="J24" s="6">
        <v>8258</v>
      </c>
      <c r="K24" s="6">
        <v>8481</v>
      </c>
      <c r="L24" s="6">
        <v>8181</v>
      </c>
    </row>
    <row r="25" spans="1:12">
      <c r="A25" s="4" t="s">
        <v>1382</v>
      </c>
    </row>
    <row r="26" spans="1:12">
      <c r="A26" s="3" t="s">
        <v>1373</v>
      </c>
    </row>
    <row r="27" spans="1:12">
      <c r="A27" s="4" t="s">
        <v>1374</v>
      </c>
      <c r="J27" s="6">
        <v>14922</v>
      </c>
      <c r="K27" s="6">
        <v>14512</v>
      </c>
      <c r="L27" s="6">
        <v>14158</v>
      </c>
    </row>
    <row r="28" spans="1:12">
      <c r="A28" s="4" t="s">
        <v>1383</v>
      </c>
    </row>
    <row r="29" spans="1:12">
      <c r="A29" s="3" t="s">
        <v>1373</v>
      </c>
    </row>
    <row r="30" spans="1:12">
      <c r="A30" s="4" t="s">
        <v>1374</v>
      </c>
      <c r="J30" s="6">
        <v>30660</v>
      </c>
      <c r="K30" s="6">
        <v>33641</v>
      </c>
      <c r="L30" s="6">
        <v>33304</v>
      </c>
    </row>
    <row r="31" spans="1:12">
      <c r="A31" s="4" t="s">
        <v>1384</v>
      </c>
    </row>
    <row r="32" spans="1:12">
      <c r="A32" s="3" t="s">
        <v>1373</v>
      </c>
    </row>
    <row r="33" spans="1:12">
      <c r="A33" s="4" t="s">
        <v>1374</v>
      </c>
      <c r="J33" s="6">
        <v>15066</v>
      </c>
      <c r="K33" s="6">
        <v>14819</v>
      </c>
      <c r="L33" s="6">
        <v>14951</v>
      </c>
    </row>
    <row r="34" spans="1:12">
      <c r="A34" s="4" t="s">
        <v>1385</v>
      </c>
    </row>
    <row r="35" spans="1:12">
      <c r="A35" s="3" t="s">
        <v>1373</v>
      </c>
    </row>
    <row r="36" spans="1:12">
      <c r="A36" s="4" t="s">
        <v>1374</v>
      </c>
      <c r="J36" s="6">
        <v>55380</v>
      </c>
      <c r="K36" s="6">
        <v>58992</v>
      </c>
      <c r="L36" s="6">
        <v>58430</v>
      </c>
    </row>
    <row r="37" spans="1:12">
      <c r="A37" s="4" t="s">
        <v>1375</v>
      </c>
      <c r="J37" s="6">
        <v>3598</v>
      </c>
      <c r="K37" s="6">
        <v>3632</v>
      </c>
      <c r="L37" s="6">
        <v>3340</v>
      </c>
    </row>
    <row r="38" spans="1:12">
      <c r="A38" s="4" t="s">
        <v>162</v>
      </c>
      <c r="J38" s="6">
        <v>58978</v>
      </c>
      <c r="K38" s="6">
        <v>62624</v>
      </c>
      <c r="L38" s="6">
        <v>61770</v>
      </c>
    </row>
    <row r="39" spans="1:12">
      <c r="A39" s="4" t="s">
        <v>1386</v>
      </c>
    </row>
    <row r="40" spans="1:12">
      <c r="A40" s="3" t="s">
        <v>1373</v>
      </c>
    </row>
    <row r="41" spans="1:12">
      <c r="A41" s="4" t="s">
        <v>1374</v>
      </c>
      <c r="J41" s="6">
        <v>20772</v>
      </c>
      <c r="K41" s="6">
        <v>25311</v>
      </c>
      <c r="L41" s="6">
        <v>25707</v>
      </c>
    </row>
    <row r="42" spans="1:12">
      <c r="A42" s="4" t="s">
        <v>1387</v>
      </c>
    </row>
    <row r="43" spans="1:12">
      <c r="A43" s="3" t="s">
        <v>1373</v>
      </c>
    </row>
    <row r="44" spans="1:12">
      <c r="A44" s="4" t="s">
        <v>1374</v>
      </c>
      <c r="J44" s="6">
        <v>15943</v>
      </c>
      <c r="K44" s="6">
        <v>15620</v>
      </c>
      <c r="L44" s="6">
        <v>14323</v>
      </c>
    </row>
    <row r="45" spans="1:12">
      <c r="A45" s="4" t="s">
        <v>1388</v>
      </c>
    </row>
    <row r="46" spans="1:12">
      <c r="A46" s="3" t="s">
        <v>1373</v>
      </c>
    </row>
    <row r="47" spans="1:12">
      <c r="A47" s="4" t="s">
        <v>1374</v>
      </c>
      <c r="J47" s="6">
        <v>14757</v>
      </c>
      <c r="K47" s="6">
        <v>14120</v>
      </c>
      <c r="L47" s="6">
        <v>14790</v>
      </c>
    </row>
    <row r="48" spans="1:12" ht="30">
      <c r="A48" s="4" t="s">
        <v>1389</v>
      </c>
    </row>
    <row r="49" spans="1:12">
      <c r="A49" s="3" t="s">
        <v>1373</v>
      </c>
    </row>
    <row r="50" spans="1:12">
      <c r="A50" s="4" t="s">
        <v>1374</v>
      </c>
      <c r="J50" s="6">
        <v>2452</v>
      </c>
      <c r="K50" s="6">
        <v>2299</v>
      </c>
      <c r="L50" s="6">
        <v>2091</v>
      </c>
    </row>
    <row r="51" spans="1:12">
      <c r="A51" s="4" t="s">
        <v>1390</v>
      </c>
    </row>
    <row r="52" spans="1:12">
      <c r="A52" s="3" t="s">
        <v>1373</v>
      </c>
    </row>
    <row r="53" spans="1:12">
      <c r="A53" s="4" t="s">
        <v>1374</v>
      </c>
      <c r="J53" s="6">
        <v>1456</v>
      </c>
      <c r="K53" s="6">
        <v>1642</v>
      </c>
      <c r="L53" s="6">
        <v>1519</v>
      </c>
    </row>
    <row r="54" spans="1:12">
      <c r="A54" s="4" t="s">
        <v>1391</v>
      </c>
    </row>
    <row r="55" spans="1:12">
      <c r="A55" s="3" t="s">
        <v>1373</v>
      </c>
    </row>
    <row r="56" spans="1:12">
      <c r="A56" s="4" t="s">
        <v>1374</v>
      </c>
      <c r="J56" s="6">
        <v>46747</v>
      </c>
      <c r="K56" s="6">
        <v>50363</v>
      </c>
      <c r="L56" s="6">
        <v>49911</v>
      </c>
    </row>
    <row r="57" spans="1:12">
      <c r="A57" s="4" t="s">
        <v>1375</v>
      </c>
      <c r="J57" s="6">
        <v>93</v>
      </c>
      <c r="K57" s="6">
        <v>95</v>
      </c>
      <c r="L57" s="6">
        <v>76</v>
      </c>
    </row>
    <row r="58" spans="1:12">
      <c r="A58" s="4" t="s">
        <v>162</v>
      </c>
      <c r="J58" s="6">
        <v>46840</v>
      </c>
      <c r="K58" s="6">
        <v>50458</v>
      </c>
      <c r="L58" s="6">
        <v>49987</v>
      </c>
    </row>
    <row r="59" spans="1:12">
      <c r="A59" s="4" t="s">
        <v>1392</v>
      </c>
    </row>
    <row r="60" spans="1:12">
      <c r="A60" s="3" t="s">
        <v>1373</v>
      </c>
    </row>
    <row r="61" spans="1:12">
      <c r="A61" s="4" t="s">
        <v>1374</v>
      </c>
      <c r="J61" s="6">
        <v>30795</v>
      </c>
      <c r="K61" s="6">
        <v>33057</v>
      </c>
      <c r="L61" s="6">
        <v>33518</v>
      </c>
    </row>
    <row r="62" spans="1:12">
      <c r="A62" s="4" t="s">
        <v>1393</v>
      </c>
    </row>
    <row r="63" spans="1:12">
      <c r="A63" s="3" t="s">
        <v>1373</v>
      </c>
    </row>
    <row r="64" spans="1:12">
      <c r="A64" s="4" t="s">
        <v>1374</v>
      </c>
      <c r="J64" s="6">
        <v>15368</v>
      </c>
      <c r="K64" s="6">
        <v>16767</v>
      </c>
      <c r="L64" s="6">
        <v>16309</v>
      </c>
    </row>
    <row r="65" spans="1:12">
      <c r="A65" s="4" t="s">
        <v>1394</v>
      </c>
    </row>
    <row r="66" spans="1:12">
      <c r="A66" s="3" t="s">
        <v>1373</v>
      </c>
    </row>
    <row r="67" spans="1:12">
      <c r="A67" s="4" t="s">
        <v>1374</v>
      </c>
      <c r="J67" s="6">
        <v>584</v>
      </c>
      <c r="K67" s="6">
        <v>539</v>
      </c>
      <c r="L67" s="6">
        <v>84</v>
      </c>
    </row>
    <row r="68" spans="1:12">
      <c r="A68" s="4" t="s">
        <v>1395</v>
      </c>
    </row>
    <row r="69" spans="1:12">
      <c r="A69" s="3" t="s">
        <v>1373</v>
      </c>
    </row>
    <row r="70" spans="1:12">
      <c r="A70" s="4" t="s">
        <v>1374</v>
      </c>
      <c r="J70" s="6">
        <v>24252</v>
      </c>
      <c r="K70" s="6">
        <v>24940</v>
      </c>
      <c r="L70" s="6">
        <v>24552</v>
      </c>
    </row>
    <row r="71" spans="1:12">
      <c r="A71" s="4" t="s">
        <v>1375</v>
      </c>
      <c r="J71" s="6">
        <v>3859</v>
      </c>
      <c r="K71" s="6">
        <v>4459</v>
      </c>
      <c r="L71" s="6">
        <v>4297</v>
      </c>
    </row>
    <row r="72" spans="1:12">
      <c r="A72" s="4" t="s">
        <v>162</v>
      </c>
      <c r="J72" s="6">
        <v>28111</v>
      </c>
      <c r="K72" s="6">
        <v>29399</v>
      </c>
      <c r="L72" s="6">
        <v>28849</v>
      </c>
    </row>
    <row r="73" spans="1:12" ht="30">
      <c r="A73" s="4" t="s">
        <v>1396</v>
      </c>
    </row>
    <row r="74" spans="1:12">
      <c r="A74" s="3" t="s">
        <v>1373</v>
      </c>
    </row>
    <row r="75" spans="1:12">
      <c r="A75" s="4" t="s">
        <v>1374</v>
      </c>
      <c r="J75" s="6">
        <v>192</v>
      </c>
      <c r="K75" s="6">
        <v>184</v>
      </c>
      <c r="L75" s="6">
        <v>204</v>
      </c>
    </row>
    <row r="76" spans="1:12">
      <c r="A76" s="4" t="s">
        <v>1397</v>
      </c>
    </row>
    <row r="77" spans="1:12">
      <c r="A77" s="3" t="s">
        <v>1373</v>
      </c>
    </row>
    <row r="78" spans="1:12">
      <c r="A78" s="4" t="s">
        <v>1374</v>
      </c>
      <c r="J78" s="6">
        <v>8258</v>
      </c>
      <c r="K78" s="6">
        <v>8481</v>
      </c>
      <c r="L78" s="6">
        <v>8181</v>
      </c>
    </row>
    <row r="79" spans="1:12" ht="30">
      <c r="A79" s="4" t="s">
        <v>1398</v>
      </c>
    </row>
    <row r="80" spans="1:12">
      <c r="A80" s="3" t="s">
        <v>1373</v>
      </c>
    </row>
    <row r="81" spans="1:12">
      <c r="A81" s="4" t="s">
        <v>1374</v>
      </c>
      <c r="J81" s="6">
        <v>12470</v>
      </c>
      <c r="K81" s="6">
        <v>12213</v>
      </c>
      <c r="L81" s="6">
        <v>12067</v>
      </c>
    </row>
    <row r="82" spans="1:12">
      <c r="A82" s="4" t="s">
        <v>1399</v>
      </c>
    </row>
    <row r="83" spans="1:12">
      <c r="A83" s="3" t="s">
        <v>1373</v>
      </c>
    </row>
    <row r="84" spans="1:12">
      <c r="A84" s="4" t="s">
        <v>1374</v>
      </c>
      <c r="J84" s="6">
        <v>3332</v>
      </c>
      <c r="K84" s="6">
        <v>4062</v>
      </c>
      <c r="L84" s="6">
        <v>4100</v>
      </c>
    </row>
    <row r="85" spans="1:12">
      <c r="A85" s="4" t="s">
        <v>1400</v>
      </c>
    </row>
    <row r="86" spans="1:12">
      <c r="A86" s="3" t="s">
        <v>1373</v>
      </c>
    </row>
    <row r="87" spans="1:12">
      <c r="A87" s="4" t="s">
        <v>1374</v>
      </c>
      <c r="J87" s="6">
        <v>20693</v>
      </c>
      <c r="K87" s="6">
        <v>23302</v>
      </c>
      <c r="L87" s="6">
        <v>23652</v>
      </c>
    </row>
    <row r="88" spans="1:12">
      <c r="A88" s="4" t="s">
        <v>1375</v>
      </c>
      <c r="J88" s="6">
        <v>57</v>
      </c>
      <c r="K88" s="6">
        <v>55</v>
      </c>
      <c r="L88" s="6">
        <v>51</v>
      </c>
    </row>
    <row r="89" spans="1:12">
      <c r="A89" s="4" t="s">
        <v>162</v>
      </c>
      <c r="J89" s="6">
        <v>20750</v>
      </c>
      <c r="K89" s="6">
        <v>23357</v>
      </c>
      <c r="L89" s="6">
        <v>23703</v>
      </c>
    </row>
    <row r="90" spans="1:12">
      <c r="A90" s="4" t="s">
        <v>1401</v>
      </c>
    </row>
    <row r="91" spans="1:12">
      <c r="A91" s="3" t="s">
        <v>1373</v>
      </c>
    </row>
    <row r="92" spans="1:12">
      <c r="A92" s="4" t="s">
        <v>1374</v>
      </c>
      <c r="J92" s="6">
        <v>20693</v>
      </c>
      <c r="K92" s="6">
        <v>23302</v>
      </c>
      <c r="L92" s="6">
        <v>23652</v>
      </c>
    </row>
    <row r="93" spans="1:12">
      <c r="A93" s="4" t="s">
        <v>1402</v>
      </c>
    </row>
    <row r="94" spans="1:12">
      <c r="A94" s="3" t="s">
        <v>1373</v>
      </c>
    </row>
    <row r="95" spans="1:12">
      <c r="A95" s="4" t="s">
        <v>1374</v>
      </c>
      <c r="J95" s="6">
        <v>19661</v>
      </c>
      <c r="K95" s="6">
        <v>18915</v>
      </c>
      <c r="L95" s="6">
        <v>18900</v>
      </c>
    </row>
    <row r="96" spans="1:12">
      <c r="A96" s="4" t="s">
        <v>1375</v>
      </c>
      <c r="J96" s="6">
        <v>1353</v>
      </c>
      <c r="K96" s="6">
        <v>1181</v>
      </c>
      <c r="L96" s="6">
        <v>1070</v>
      </c>
    </row>
    <row r="97" spans="1:12">
      <c r="A97" s="4" t="s">
        <v>162</v>
      </c>
      <c r="J97" s="6">
        <v>21014</v>
      </c>
      <c r="K97" s="6">
        <v>20096</v>
      </c>
      <c r="L97" s="6">
        <v>19970</v>
      </c>
    </row>
    <row r="98" spans="1:12">
      <c r="A98" s="4" t="s">
        <v>1403</v>
      </c>
    </row>
    <row r="99" spans="1:12">
      <c r="A99" s="3" t="s">
        <v>1373</v>
      </c>
    </row>
    <row r="100" spans="1:12">
      <c r="A100" s="4" t="s">
        <v>1374</v>
      </c>
      <c r="J100" s="6">
        <v>4595</v>
      </c>
      <c r="K100" s="6">
        <v>4096</v>
      </c>
      <c r="L100" s="6">
        <v>3949</v>
      </c>
    </row>
    <row r="101" spans="1:12">
      <c r="A101" s="4" t="s">
        <v>1404</v>
      </c>
    </row>
    <row r="102" spans="1:12">
      <c r="A102" s="3" t="s">
        <v>1373</v>
      </c>
    </row>
    <row r="103" spans="1:12">
      <c r="A103" s="4" t="s">
        <v>1374</v>
      </c>
      <c r="J103" s="6">
        <v>15066</v>
      </c>
      <c r="K103" s="6">
        <v>14819</v>
      </c>
      <c r="L103" s="6">
        <v>14951</v>
      </c>
    </row>
    <row r="104" spans="1:12">
      <c r="A104" s="4" t="s">
        <v>1405</v>
      </c>
    </row>
    <row r="105" spans="1:12">
      <c r="A105" s="3" t="s">
        <v>1373</v>
      </c>
    </row>
    <row r="106" spans="1:12">
      <c r="A106" s="4" t="s">
        <v>1375</v>
      </c>
      <c r="J106" s="6">
        <v>69817</v>
      </c>
      <c r="K106" s="6">
        <v>68682</v>
      </c>
      <c r="L106" s="6">
        <v>63558</v>
      </c>
    </row>
    <row r="107" spans="1:12">
      <c r="A107" s="4" t="s">
        <v>162</v>
      </c>
      <c r="J107" s="5">
        <v>69817</v>
      </c>
      <c r="K107" s="5">
        <v>68682</v>
      </c>
      <c r="L107" s="5">
        <v>63558</v>
      </c>
    </row>
  </sheetData>
  <mergeCells count="3">
    <mergeCell ref="A1:A2"/>
    <mergeCell ref="B1:I1"/>
    <mergeCell ref="J1:L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B23"/>
  <sheetViews>
    <sheetView workbookViewId="0"/>
  </sheetViews>
  <sheetFormatPr defaultRowHeight="15"/>
  <cols>
    <col min="1" max="1" width="80" customWidth="1"/>
    <col min="2" max="2" width="21" customWidth="1"/>
  </cols>
  <sheetData>
    <row r="1" spans="1:2" ht="45">
      <c r="A1" s="1" t="s">
        <v>1406</v>
      </c>
      <c r="B1" s="2" t="s">
        <v>100</v>
      </c>
    </row>
    <row r="2" spans="1:2">
      <c r="A2" s="4" t="s">
        <v>1384</v>
      </c>
    </row>
    <row r="3" spans="1:2" ht="30">
      <c r="A3" s="3" t="s">
        <v>1407</v>
      </c>
    </row>
    <row r="4" spans="1:2">
      <c r="A4" s="4" t="s">
        <v>1408</v>
      </c>
      <c r="B4" s="5">
        <v>25298</v>
      </c>
    </row>
    <row r="5" spans="1:2" ht="30">
      <c r="A5" s="4" t="s">
        <v>1409</v>
      </c>
    </row>
    <row r="6" spans="1:2" ht="30">
      <c r="A6" s="3" t="s">
        <v>1407</v>
      </c>
    </row>
    <row r="7" spans="1:2">
      <c r="A7" s="4" t="s">
        <v>1408</v>
      </c>
      <c r="B7" s="5">
        <v>3210</v>
      </c>
    </row>
    <row r="8" spans="1:2">
      <c r="A8" s="4" t="s">
        <v>1410</v>
      </c>
      <c r="B8" s="4" t="s">
        <v>543</v>
      </c>
    </row>
    <row r="9" spans="1:2" ht="30">
      <c r="A9" s="4" t="s">
        <v>1411</v>
      </c>
    </row>
    <row r="10" spans="1:2" ht="30">
      <c r="A10" s="3" t="s">
        <v>1407</v>
      </c>
    </row>
    <row r="11" spans="1:2">
      <c r="A11" s="4" t="s">
        <v>1408</v>
      </c>
      <c r="B11" s="5">
        <v>22088</v>
      </c>
    </row>
    <row r="12" spans="1:2">
      <c r="A12" s="4" t="s">
        <v>1410</v>
      </c>
      <c r="B12" s="4" t="s">
        <v>1412</v>
      </c>
    </row>
    <row r="13" spans="1:2">
      <c r="A13" s="4" t="s">
        <v>1413</v>
      </c>
    </row>
    <row r="14" spans="1:2" ht="30">
      <c r="A14" s="3" t="s">
        <v>1407</v>
      </c>
    </row>
    <row r="15" spans="1:2">
      <c r="A15" s="4" t="s">
        <v>1408</v>
      </c>
      <c r="B15" s="5">
        <v>3610</v>
      </c>
    </row>
    <row r="16" spans="1:2" ht="30">
      <c r="A16" s="4" t="s">
        <v>1414</v>
      </c>
    </row>
    <row r="17" spans="1:2" ht="30">
      <c r="A17" s="3" t="s">
        <v>1407</v>
      </c>
    </row>
    <row r="18" spans="1:2">
      <c r="A18" s="4" t="s">
        <v>1408</v>
      </c>
      <c r="B18" s="5">
        <v>1228</v>
      </c>
    </row>
    <row r="19" spans="1:2">
      <c r="A19" s="4" t="s">
        <v>1410</v>
      </c>
      <c r="B19" s="4" t="s">
        <v>543</v>
      </c>
    </row>
    <row r="20" spans="1:2" ht="30">
      <c r="A20" s="4" t="s">
        <v>1415</v>
      </c>
    </row>
    <row r="21" spans="1:2" ht="30">
      <c r="A21" s="3" t="s">
        <v>1407</v>
      </c>
    </row>
    <row r="22" spans="1:2">
      <c r="A22" s="4" t="s">
        <v>1408</v>
      </c>
      <c r="B22" s="5">
        <v>2382</v>
      </c>
    </row>
    <row r="23" spans="1:2">
      <c r="A23" s="4" t="s">
        <v>1410</v>
      </c>
      <c r="B23" s="4" t="s">
        <v>1412</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B7"/>
  <sheetViews>
    <sheetView workbookViewId="0"/>
  </sheetViews>
  <sheetFormatPr defaultRowHeight="15"/>
  <cols>
    <col min="1" max="1" width="80" customWidth="1"/>
    <col min="2" max="2" width="21" customWidth="1"/>
  </cols>
  <sheetData>
    <row r="1" spans="1:2" ht="45">
      <c r="A1" s="1" t="s">
        <v>1416</v>
      </c>
      <c r="B1" s="2" t="s">
        <v>100</v>
      </c>
    </row>
    <row r="2" spans="1:2">
      <c r="A2" s="4" t="s">
        <v>1384</v>
      </c>
    </row>
    <row r="3" spans="1:2" ht="30">
      <c r="A3" s="3" t="s">
        <v>1407</v>
      </c>
    </row>
    <row r="4" spans="1:2">
      <c r="A4" s="4" t="s">
        <v>1408</v>
      </c>
      <c r="B4" s="5">
        <v>25298</v>
      </c>
    </row>
    <row r="5" spans="1:2">
      <c r="A5" s="4" t="s">
        <v>1413</v>
      </c>
    </row>
    <row r="6" spans="1:2" ht="30">
      <c r="A6" s="3" t="s">
        <v>1407</v>
      </c>
    </row>
    <row r="7" spans="1:2">
      <c r="A7" s="4" t="s">
        <v>1408</v>
      </c>
      <c r="B7" s="5">
        <v>3610</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8"/>
  <sheetViews>
    <sheetView workbookViewId="0"/>
  </sheetViews>
  <sheetFormatPr defaultRowHeight="15"/>
  <cols>
    <col min="1" max="1" width="80" customWidth="1"/>
    <col min="2" max="2" width="16" customWidth="1"/>
    <col min="3" max="4" width="14" customWidth="1"/>
  </cols>
  <sheetData>
    <row r="1" spans="1:4">
      <c r="A1" s="158" t="s">
        <v>1417</v>
      </c>
      <c r="B1" s="165" t="s">
        <v>1</v>
      </c>
      <c r="C1" s="159"/>
      <c r="D1" s="159"/>
    </row>
    <row r="2" spans="1:4">
      <c r="A2" s="159"/>
      <c r="B2" s="2" t="s">
        <v>2</v>
      </c>
      <c r="C2" s="2" t="s">
        <v>154</v>
      </c>
      <c r="D2" s="2" t="s">
        <v>158</v>
      </c>
    </row>
    <row r="3" spans="1:4">
      <c r="A3" s="3" t="s">
        <v>1418</v>
      </c>
    </row>
    <row r="4" spans="1:4">
      <c r="A4" s="4" t="s">
        <v>1419</v>
      </c>
      <c r="B4" s="5">
        <v>235</v>
      </c>
      <c r="C4" s="5">
        <v>224</v>
      </c>
      <c r="D4" s="5">
        <v>271</v>
      </c>
    </row>
    <row r="5" spans="1:4">
      <c r="A5" s="4" t="s">
        <v>1420</v>
      </c>
      <c r="B5" s="6">
        <v>510</v>
      </c>
      <c r="C5" s="6">
        <v>618</v>
      </c>
      <c r="D5" s="6">
        <v>593</v>
      </c>
    </row>
    <row r="6" spans="1:4">
      <c r="A6" s="4" t="s">
        <v>1421</v>
      </c>
      <c r="B6" s="6">
        <v>-955</v>
      </c>
      <c r="C6" s="6">
        <v>-936</v>
      </c>
      <c r="D6" s="6">
        <v>-988</v>
      </c>
    </row>
    <row r="7" spans="1:4">
      <c r="A7" s="4" t="s">
        <v>1422</v>
      </c>
      <c r="B7" s="6">
        <v>171</v>
      </c>
      <c r="C7" s="6">
        <v>26</v>
      </c>
      <c r="D7" s="6">
        <v>188</v>
      </c>
    </row>
    <row r="8" spans="1:4">
      <c r="A8" s="4" t="s">
        <v>1423</v>
      </c>
      <c r="B8" s="5">
        <v>-39</v>
      </c>
      <c r="C8" s="5">
        <v>-68</v>
      </c>
      <c r="D8" s="5">
        <v>64</v>
      </c>
    </row>
  </sheetData>
  <mergeCells count="2">
    <mergeCell ref="A1:A2"/>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D18"/>
  <sheetViews>
    <sheetView workbookViewId="0"/>
  </sheetViews>
  <sheetFormatPr defaultRowHeight="15"/>
  <cols>
    <col min="1" max="1" width="80" customWidth="1"/>
    <col min="2" max="4" width="14" customWidth="1"/>
  </cols>
  <sheetData>
    <row r="1" spans="1:4" ht="30">
      <c r="A1" s="1" t="s">
        <v>1424</v>
      </c>
      <c r="B1" s="2" t="s">
        <v>2</v>
      </c>
      <c r="C1" s="2" t="s">
        <v>154</v>
      </c>
      <c r="D1" s="2" t="s">
        <v>158</v>
      </c>
    </row>
    <row r="2" spans="1:4">
      <c r="A2" s="3" t="s">
        <v>1425</v>
      </c>
    </row>
    <row r="3" spans="1:4">
      <c r="A3" s="4" t="s">
        <v>1426</v>
      </c>
      <c r="B3" s="5">
        <v>20429</v>
      </c>
      <c r="C3" s="5">
        <v>18706</v>
      </c>
      <c r="D3" s="5">
        <v>16922</v>
      </c>
    </row>
    <row r="4" spans="1:4">
      <c r="A4" s="3" t="s">
        <v>1427</v>
      </c>
    </row>
    <row r="5" spans="1:4">
      <c r="A5" s="4" t="s">
        <v>1428</v>
      </c>
      <c r="B5" s="6">
        <v>1351</v>
      </c>
      <c r="C5" s="6">
        <v>857</v>
      </c>
    </row>
    <row r="6" spans="1:4">
      <c r="A6" s="4" t="s">
        <v>1429</v>
      </c>
      <c r="B6" s="6">
        <v>3842</v>
      </c>
      <c r="C6" s="6">
        <v>3067</v>
      </c>
    </row>
    <row r="7" spans="1:4">
      <c r="A7" s="4" t="s">
        <v>1430</v>
      </c>
      <c r="B7" s="6">
        <v>19400</v>
      </c>
      <c r="C7" s="6">
        <v>17500</v>
      </c>
    </row>
    <row r="8" spans="1:4">
      <c r="A8" s="3" t="s">
        <v>1431</v>
      </c>
    </row>
    <row r="9" spans="1:4">
      <c r="A9" s="4" t="s">
        <v>833</v>
      </c>
      <c r="B9" s="6">
        <v>1105</v>
      </c>
    </row>
    <row r="10" spans="1:4">
      <c r="A10" s="4" t="s">
        <v>834</v>
      </c>
      <c r="B10" s="6">
        <v>1031</v>
      </c>
    </row>
    <row r="11" spans="1:4">
      <c r="A11" s="4" t="s">
        <v>835</v>
      </c>
      <c r="B11" s="6">
        <v>1034</v>
      </c>
    </row>
    <row r="12" spans="1:4">
      <c r="A12" s="4" t="s">
        <v>836</v>
      </c>
      <c r="B12" s="6">
        <v>1037</v>
      </c>
    </row>
    <row r="13" spans="1:4">
      <c r="A13" s="4" t="s">
        <v>837</v>
      </c>
      <c r="B13" s="6">
        <v>1040</v>
      </c>
    </row>
    <row r="14" spans="1:4">
      <c r="A14" s="4" t="s">
        <v>1432</v>
      </c>
      <c r="B14" s="6">
        <v>5119</v>
      </c>
    </row>
    <row r="15" spans="1:4">
      <c r="A15" s="4" t="s">
        <v>1433</v>
      </c>
      <c r="B15" s="6">
        <v>202</v>
      </c>
    </row>
    <row r="16" spans="1:4">
      <c r="A16" s="4" t="s">
        <v>1434</v>
      </c>
    </row>
    <row r="17" spans="1:3">
      <c r="A17" s="3" t="s">
        <v>1425</v>
      </c>
    </row>
    <row r="18" spans="1:3">
      <c r="A18" s="4" t="s">
        <v>1426</v>
      </c>
      <c r="B18" s="5">
        <v>1600</v>
      </c>
      <c r="C18" s="5">
        <v>1300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election sqref="A1:A2"/>
    </sheetView>
  </sheetViews>
  <sheetFormatPr defaultRowHeight="15"/>
  <cols>
    <col min="1" max="1" width="50" customWidth="1"/>
    <col min="2" max="2" width="80" customWidth="1"/>
  </cols>
  <sheetData>
    <row r="1" spans="1:2">
      <c r="A1" s="158" t="s">
        <v>104</v>
      </c>
      <c r="B1" s="2" t="s">
        <v>1</v>
      </c>
    </row>
    <row r="2" spans="1:2">
      <c r="A2" s="159"/>
      <c r="B2" s="2" t="s">
        <v>2</v>
      </c>
    </row>
    <row r="3" spans="1:2">
      <c r="A3" s="3" t="s">
        <v>267</v>
      </c>
    </row>
    <row r="4" spans="1:2" ht="409.5">
      <c r="A4" s="4" t="s">
        <v>104</v>
      </c>
      <c r="B4" s="4" t="s">
        <v>269</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D55"/>
  <sheetViews>
    <sheetView workbookViewId="0"/>
  </sheetViews>
  <sheetFormatPr defaultRowHeight="15"/>
  <cols>
    <col min="1" max="1" width="80" customWidth="1"/>
    <col min="2" max="2" width="16" customWidth="1"/>
    <col min="3" max="4" width="14" customWidth="1"/>
  </cols>
  <sheetData>
    <row r="1" spans="1:4">
      <c r="A1" s="158" t="s">
        <v>1435</v>
      </c>
      <c r="B1" s="165" t="s">
        <v>1</v>
      </c>
      <c r="C1" s="159"/>
      <c r="D1" s="159"/>
    </row>
    <row r="2" spans="1:4">
      <c r="A2" s="159"/>
      <c r="B2" s="2" t="s">
        <v>2</v>
      </c>
      <c r="C2" s="2" t="s">
        <v>154</v>
      </c>
      <c r="D2" s="2" t="s">
        <v>158</v>
      </c>
    </row>
    <row r="3" spans="1:4">
      <c r="A3" s="3" t="s">
        <v>1436</v>
      </c>
    </row>
    <row r="4" spans="1:4">
      <c r="A4" s="4" t="s">
        <v>1437</v>
      </c>
      <c r="B4" s="5">
        <v>18706</v>
      </c>
      <c r="C4" s="5">
        <v>16922</v>
      </c>
    </row>
    <row r="5" spans="1:4">
      <c r="A5" s="4" t="s">
        <v>1419</v>
      </c>
      <c r="B5" s="6">
        <v>235</v>
      </c>
      <c r="C5" s="6">
        <v>224</v>
      </c>
      <c r="D5" s="5">
        <v>271</v>
      </c>
    </row>
    <row r="6" spans="1:4">
      <c r="A6" s="4" t="s">
        <v>1420</v>
      </c>
      <c r="B6" s="6">
        <v>510</v>
      </c>
      <c r="C6" s="6">
        <v>618</v>
      </c>
      <c r="D6" s="6">
        <v>593</v>
      </c>
    </row>
    <row r="7" spans="1:4">
      <c r="A7" s="4" t="s">
        <v>1438</v>
      </c>
      <c r="B7" s="6">
        <v>-994</v>
      </c>
      <c r="C7" s="6">
        <v>-1033</v>
      </c>
    </row>
    <row r="8" spans="1:4">
      <c r="A8" s="4" t="s">
        <v>1439</v>
      </c>
      <c r="B8" s="6">
        <v>-75</v>
      </c>
      <c r="C8" s="6">
        <v>-167</v>
      </c>
    </row>
    <row r="9" spans="1:4">
      <c r="A9" s="4" t="s">
        <v>1440</v>
      </c>
      <c r="B9" s="6">
        <v>2047</v>
      </c>
      <c r="C9" s="6">
        <v>2142</v>
      </c>
    </row>
    <row r="10" spans="1:4">
      <c r="A10" s="4" t="s">
        <v>1441</v>
      </c>
      <c r="B10" s="6">
        <v>20429</v>
      </c>
      <c r="C10" s="6">
        <v>18706</v>
      </c>
      <c r="D10" s="6">
        <v>16922</v>
      </c>
    </row>
    <row r="11" spans="1:4">
      <c r="A11" s="3" t="s">
        <v>1442</v>
      </c>
    </row>
    <row r="12" spans="1:4">
      <c r="A12" s="4" t="s">
        <v>1443</v>
      </c>
      <c r="B12" s="6">
        <v>16496</v>
      </c>
      <c r="C12" s="6">
        <v>14959</v>
      </c>
    </row>
    <row r="13" spans="1:4">
      <c r="A13" s="4" t="s">
        <v>1444</v>
      </c>
      <c r="B13" s="6">
        <v>196</v>
      </c>
      <c r="C13" s="6">
        <v>199</v>
      </c>
    </row>
    <row r="14" spans="1:4">
      <c r="A14" s="4" t="s">
        <v>1438</v>
      </c>
      <c r="B14" s="6">
        <v>-994</v>
      </c>
      <c r="C14" s="6">
        <v>-1033</v>
      </c>
    </row>
    <row r="15" spans="1:4">
      <c r="A15" s="4" t="s">
        <v>1445</v>
      </c>
      <c r="B15" s="6">
        <v>2374</v>
      </c>
      <c r="C15" s="6">
        <v>2414</v>
      </c>
    </row>
    <row r="16" spans="1:4">
      <c r="A16" s="4" t="s">
        <v>1439</v>
      </c>
      <c r="B16" s="6">
        <v>-75</v>
      </c>
      <c r="C16" s="6">
        <v>-167</v>
      </c>
    </row>
    <row r="17" spans="1:4">
      <c r="A17" s="4" t="s">
        <v>137</v>
      </c>
      <c r="B17" s="6">
        <v>-59</v>
      </c>
      <c r="C17" s="6">
        <v>124</v>
      </c>
    </row>
    <row r="18" spans="1:4">
      <c r="A18" s="4" t="s">
        <v>1446</v>
      </c>
      <c r="B18" s="6">
        <v>17938</v>
      </c>
      <c r="C18" s="6">
        <v>16496</v>
      </c>
      <c r="D18" s="6">
        <v>14959</v>
      </c>
    </row>
    <row r="19" spans="1:4">
      <c r="A19" s="4" t="s">
        <v>1447</v>
      </c>
      <c r="B19" s="6">
        <v>2491</v>
      </c>
      <c r="C19" s="6">
        <v>2210</v>
      </c>
    </row>
    <row r="20" spans="1:4">
      <c r="A20" s="4" t="s">
        <v>1402</v>
      </c>
    </row>
    <row r="21" spans="1:4">
      <c r="A21" s="3" t="s">
        <v>1436</v>
      </c>
    </row>
    <row r="22" spans="1:4">
      <c r="A22" s="4" t="s">
        <v>1437</v>
      </c>
      <c r="B22" s="6">
        <v>4898</v>
      </c>
      <c r="C22" s="6">
        <v>4551</v>
      </c>
    </row>
    <row r="23" spans="1:4">
      <c r="A23" s="4" t="s">
        <v>1419</v>
      </c>
      <c r="B23" s="6">
        <v>33</v>
      </c>
      <c r="C23" s="6">
        <v>32</v>
      </c>
    </row>
    <row r="24" spans="1:4">
      <c r="A24" s="4" t="s">
        <v>1420</v>
      </c>
      <c r="B24" s="6">
        <v>133</v>
      </c>
      <c r="C24" s="6">
        <v>161</v>
      </c>
    </row>
    <row r="25" spans="1:4">
      <c r="A25" s="4" t="s">
        <v>1438</v>
      </c>
      <c r="B25" s="6">
        <v>-285</v>
      </c>
      <c r="C25" s="6">
        <v>-257</v>
      </c>
    </row>
    <row r="26" spans="1:4">
      <c r="A26" s="4" t="s">
        <v>1439</v>
      </c>
      <c r="B26" s="6">
        <v>-63</v>
      </c>
      <c r="C26" s="6">
        <v>-121</v>
      </c>
    </row>
    <row r="27" spans="1:4">
      <c r="A27" s="4" t="s">
        <v>1440</v>
      </c>
      <c r="B27" s="6">
        <v>566</v>
      </c>
      <c r="C27" s="6">
        <v>532</v>
      </c>
    </row>
    <row r="28" spans="1:4">
      <c r="A28" s="4" t="s">
        <v>1441</v>
      </c>
      <c r="B28" s="6">
        <v>5282</v>
      </c>
      <c r="C28" s="6">
        <v>4898</v>
      </c>
      <c r="D28" s="6">
        <v>4551</v>
      </c>
    </row>
    <row r="29" spans="1:4">
      <c r="A29" s="3" t="s">
        <v>1442</v>
      </c>
    </row>
    <row r="30" spans="1:4">
      <c r="A30" s="4" t="s">
        <v>1443</v>
      </c>
      <c r="B30" s="6">
        <v>4808</v>
      </c>
      <c r="C30" s="6">
        <v>4385</v>
      </c>
    </row>
    <row r="31" spans="1:4">
      <c r="A31" s="4" t="s">
        <v>1444</v>
      </c>
      <c r="B31" s="6">
        <v>69</v>
      </c>
      <c r="C31" s="6">
        <v>68</v>
      </c>
    </row>
    <row r="32" spans="1:4">
      <c r="A32" s="4" t="s">
        <v>1438</v>
      </c>
      <c r="B32" s="6">
        <v>-285</v>
      </c>
      <c r="C32" s="6">
        <v>-257</v>
      </c>
    </row>
    <row r="33" spans="1:4">
      <c r="A33" s="4" t="s">
        <v>1445</v>
      </c>
      <c r="B33" s="6">
        <v>554</v>
      </c>
      <c r="C33" s="6">
        <v>650</v>
      </c>
    </row>
    <row r="34" spans="1:4">
      <c r="A34" s="4" t="s">
        <v>1439</v>
      </c>
      <c r="B34" s="6">
        <v>-63</v>
      </c>
      <c r="C34" s="6">
        <v>-121</v>
      </c>
    </row>
    <row r="35" spans="1:4">
      <c r="A35" s="4" t="s">
        <v>137</v>
      </c>
      <c r="B35" s="6">
        <v>75</v>
      </c>
      <c r="C35" s="6">
        <v>83</v>
      </c>
    </row>
    <row r="36" spans="1:4">
      <c r="A36" s="4" t="s">
        <v>1446</v>
      </c>
      <c r="B36" s="6">
        <v>5158</v>
      </c>
      <c r="C36" s="6">
        <v>4808</v>
      </c>
      <c r="D36" s="6">
        <v>4385</v>
      </c>
    </row>
    <row r="37" spans="1:4">
      <c r="A37" s="4" t="s">
        <v>1447</v>
      </c>
      <c r="B37" s="6">
        <v>124</v>
      </c>
      <c r="C37" s="6">
        <v>90</v>
      </c>
    </row>
    <row r="38" spans="1:4">
      <c r="A38" s="4" t="s">
        <v>633</v>
      </c>
    </row>
    <row r="39" spans="1:4">
      <c r="A39" s="3" t="s">
        <v>1436</v>
      </c>
    </row>
    <row r="40" spans="1:4">
      <c r="A40" s="4" t="s">
        <v>1437</v>
      </c>
      <c r="B40" s="6">
        <v>13808</v>
      </c>
      <c r="C40" s="6">
        <v>12371</v>
      </c>
    </row>
    <row r="41" spans="1:4">
      <c r="A41" s="4" t="s">
        <v>1419</v>
      </c>
      <c r="B41" s="6">
        <v>202</v>
      </c>
      <c r="C41" s="6">
        <v>192</v>
      </c>
    </row>
    <row r="42" spans="1:4">
      <c r="A42" s="4" t="s">
        <v>1420</v>
      </c>
      <c r="B42" s="6">
        <v>377</v>
      </c>
      <c r="C42" s="6">
        <v>457</v>
      </c>
    </row>
    <row r="43" spans="1:4">
      <c r="A43" s="4" t="s">
        <v>1438</v>
      </c>
      <c r="B43" s="6">
        <v>-709</v>
      </c>
      <c r="C43" s="6">
        <v>-776</v>
      </c>
    </row>
    <row r="44" spans="1:4">
      <c r="A44" s="4" t="s">
        <v>1439</v>
      </c>
      <c r="B44" s="6">
        <v>-12</v>
      </c>
      <c r="C44" s="6">
        <v>-46</v>
      </c>
    </row>
    <row r="45" spans="1:4">
      <c r="A45" s="4" t="s">
        <v>1440</v>
      </c>
      <c r="B45" s="6">
        <v>1481</v>
      </c>
      <c r="C45" s="6">
        <v>1610</v>
      </c>
    </row>
    <row r="46" spans="1:4">
      <c r="A46" s="4" t="s">
        <v>1441</v>
      </c>
      <c r="B46" s="6">
        <v>15147</v>
      </c>
      <c r="C46" s="6">
        <v>13808</v>
      </c>
      <c r="D46" s="6">
        <v>12371</v>
      </c>
    </row>
    <row r="47" spans="1:4">
      <c r="A47" s="3" t="s">
        <v>1442</v>
      </c>
    </row>
    <row r="48" spans="1:4">
      <c r="A48" s="4" t="s">
        <v>1443</v>
      </c>
      <c r="B48" s="6">
        <v>11688</v>
      </c>
      <c r="C48" s="6">
        <v>10574</v>
      </c>
    </row>
    <row r="49" spans="1:4">
      <c r="A49" s="4" t="s">
        <v>1444</v>
      </c>
      <c r="B49" s="6">
        <v>127</v>
      </c>
      <c r="C49" s="6">
        <v>131</v>
      </c>
    </row>
    <row r="50" spans="1:4">
      <c r="A50" s="4" t="s">
        <v>1438</v>
      </c>
      <c r="B50" s="6">
        <v>-709</v>
      </c>
      <c r="C50" s="6">
        <v>-776</v>
      </c>
    </row>
    <row r="51" spans="1:4">
      <c r="A51" s="4" t="s">
        <v>1445</v>
      </c>
      <c r="B51" s="6">
        <v>1820</v>
      </c>
      <c r="C51" s="6">
        <v>1764</v>
      </c>
    </row>
    <row r="52" spans="1:4">
      <c r="A52" s="4" t="s">
        <v>1439</v>
      </c>
      <c r="B52" s="6">
        <v>-12</v>
      </c>
      <c r="C52" s="6">
        <v>-46</v>
      </c>
    </row>
    <row r="53" spans="1:4">
      <c r="A53" s="4" t="s">
        <v>137</v>
      </c>
      <c r="B53" s="6">
        <v>-134</v>
      </c>
      <c r="C53" s="6">
        <v>41</v>
      </c>
    </row>
    <row r="54" spans="1:4">
      <c r="A54" s="4" t="s">
        <v>1446</v>
      </c>
      <c r="B54" s="6">
        <v>12780</v>
      </c>
      <c r="C54" s="6">
        <v>11688</v>
      </c>
      <c r="D54" s="5">
        <v>10574</v>
      </c>
    </row>
    <row r="55" spans="1:4">
      <c r="A55" s="4" t="s">
        <v>1447</v>
      </c>
      <c r="B55" s="5">
        <v>2367</v>
      </c>
      <c r="C55" s="5">
        <v>2120</v>
      </c>
    </row>
  </sheetData>
  <mergeCells count="2">
    <mergeCell ref="A1:A2"/>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6"/>
  <sheetViews>
    <sheetView workbookViewId="0"/>
  </sheetViews>
  <sheetFormatPr defaultRowHeight="15"/>
  <cols>
    <col min="1" max="1" width="80" customWidth="1"/>
    <col min="2" max="3" width="14" customWidth="1"/>
  </cols>
  <sheetData>
    <row r="1" spans="1:3" ht="30">
      <c r="A1" s="1" t="s">
        <v>1448</v>
      </c>
      <c r="B1" s="2" t="s">
        <v>2</v>
      </c>
      <c r="C1" s="2" t="s">
        <v>154</v>
      </c>
    </row>
    <row r="2" spans="1:3">
      <c r="A2" s="3" t="s">
        <v>1425</v>
      </c>
    </row>
    <row r="3" spans="1:3">
      <c r="A3" s="4" t="s">
        <v>1449</v>
      </c>
      <c r="B3" s="5">
        <v>12775</v>
      </c>
      <c r="C3" s="5">
        <v>12625</v>
      </c>
    </row>
    <row r="4" spans="1:3">
      <c r="A4" s="4" t="s">
        <v>1442</v>
      </c>
      <c r="B4" s="6">
        <v>9018</v>
      </c>
      <c r="C4" s="6">
        <v>9627</v>
      </c>
    </row>
    <row r="5" spans="1:3">
      <c r="A5" s="4" t="s">
        <v>1450</v>
      </c>
      <c r="B5" s="6">
        <v>10875</v>
      </c>
      <c r="C5" s="6">
        <v>10617</v>
      </c>
    </row>
    <row r="6" spans="1:3">
      <c r="A6" s="4" t="s">
        <v>1442</v>
      </c>
      <c r="B6" s="5">
        <v>7820</v>
      </c>
      <c r="C6" s="5">
        <v>8367</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D12"/>
  <sheetViews>
    <sheetView workbookViewId="0"/>
  </sheetViews>
  <sheetFormatPr defaultRowHeight="15"/>
  <cols>
    <col min="1" max="1" width="80" customWidth="1"/>
    <col min="2" max="2" width="16" customWidth="1"/>
    <col min="3" max="4" width="14" customWidth="1"/>
  </cols>
  <sheetData>
    <row r="1" spans="1:4">
      <c r="A1" s="158" t="s">
        <v>1451</v>
      </c>
      <c r="B1" s="165" t="s">
        <v>1</v>
      </c>
      <c r="C1" s="159"/>
      <c r="D1" s="159"/>
    </row>
    <row r="2" spans="1:4">
      <c r="A2" s="159"/>
      <c r="B2" s="2" t="s">
        <v>2</v>
      </c>
      <c r="C2" s="2" t="s">
        <v>154</v>
      </c>
      <c r="D2" s="2" t="s">
        <v>158</v>
      </c>
    </row>
    <row r="3" spans="1:4">
      <c r="A3" s="3" t="s">
        <v>1425</v>
      </c>
    </row>
    <row r="4" spans="1:4">
      <c r="A4" s="4" t="s">
        <v>1452</v>
      </c>
      <c r="B4" s="4" t="s">
        <v>1453</v>
      </c>
      <c r="C4" s="4" t="s">
        <v>1454</v>
      </c>
      <c r="D4" s="4" t="s">
        <v>1455</v>
      </c>
    </row>
    <row r="5" spans="1:4">
      <c r="A5" s="4" t="s">
        <v>1456</v>
      </c>
      <c r="B5" s="4" t="s">
        <v>1457</v>
      </c>
      <c r="C5" s="4" t="s">
        <v>1458</v>
      </c>
      <c r="D5" s="4" t="s">
        <v>1458</v>
      </c>
    </row>
    <row r="6" spans="1:4">
      <c r="A6" s="4" t="s">
        <v>1459</v>
      </c>
      <c r="B6" s="4" t="s">
        <v>1460</v>
      </c>
      <c r="C6" s="4" t="s">
        <v>1115</v>
      </c>
      <c r="D6" s="4" t="s">
        <v>1460</v>
      </c>
    </row>
    <row r="7" spans="1:4">
      <c r="A7" s="4" t="s">
        <v>1461</v>
      </c>
      <c r="B7" s="4" t="s">
        <v>1454</v>
      </c>
      <c r="C7" s="4" t="s">
        <v>1046</v>
      </c>
      <c r="D7" s="4" t="s">
        <v>1462</v>
      </c>
    </row>
    <row r="8" spans="1:4">
      <c r="A8" s="3" t="s">
        <v>1463</v>
      </c>
    </row>
    <row r="9" spans="1:4">
      <c r="A9" s="4" t="s">
        <v>1464</v>
      </c>
      <c r="B9" s="5">
        <v>-1896</v>
      </c>
      <c r="C9" s="5">
        <v>-1184</v>
      </c>
    </row>
    <row r="10" spans="1:4">
      <c r="A10" s="4" t="s">
        <v>1465</v>
      </c>
      <c r="B10" s="6">
        <v>141</v>
      </c>
      <c r="C10" s="6">
        <v>94</v>
      </c>
    </row>
    <row r="11" spans="1:4">
      <c r="A11" s="4" t="s">
        <v>1466</v>
      </c>
      <c r="B11" s="6">
        <v>-496</v>
      </c>
      <c r="C11" s="6">
        <v>-806</v>
      </c>
    </row>
    <row r="12" spans="1:4">
      <c r="A12" s="4" t="s">
        <v>1467</v>
      </c>
      <c r="B12" s="5">
        <v>-2251</v>
      </c>
      <c r="C12" s="5">
        <v>-1896</v>
      </c>
      <c r="D12" s="5">
        <v>-1184</v>
      </c>
    </row>
  </sheetData>
  <mergeCells count="2">
    <mergeCell ref="A1:A2"/>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D63"/>
  <sheetViews>
    <sheetView workbookViewId="0"/>
  </sheetViews>
  <sheetFormatPr defaultRowHeight="15"/>
  <cols>
    <col min="1" max="1" width="80" customWidth="1"/>
    <col min="2" max="4" width="14" customWidth="1"/>
  </cols>
  <sheetData>
    <row r="1" spans="1:4" ht="30">
      <c r="A1" s="1" t="s">
        <v>1468</v>
      </c>
      <c r="B1" s="2" t="s">
        <v>2</v>
      </c>
      <c r="C1" s="2" t="s">
        <v>154</v>
      </c>
      <c r="D1" s="2" t="s">
        <v>158</v>
      </c>
    </row>
    <row r="2" spans="1:4">
      <c r="A2" s="3" t="s">
        <v>1425</v>
      </c>
    </row>
    <row r="3" spans="1:4">
      <c r="A3" s="4" t="s">
        <v>1469</v>
      </c>
      <c r="B3" s="5">
        <v>17938</v>
      </c>
      <c r="C3" s="5">
        <v>16496</v>
      </c>
      <c r="D3" s="5">
        <v>14959</v>
      </c>
    </row>
    <row r="4" spans="1:4">
      <c r="A4" s="4" t="s">
        <v>1470</v>
      </c>
    </row>
    <row r="5" spans="1:4">
      <c r="A5" s="3" t="s">
        <v>1425</v>
      </c>
    </row>
    <row r="6" spans="1:4">
      <c r="A6" s="4" t="s">
        <v>1469</v>
      </c>
      <c r="B6" s="6">
        <v>383</v>
      </c>
      <c r="C6" s="6">
        <v>412</v>
      </c>
    </row>
    <row r="7" spans="1:4">
      <c r="A7" s="4" t="s">
        <v>367</v>
      </c>
    </row>
    <row r="8" spans="1:4">
      <c r="A8" s="3" t="s">
        <v>1425</v>
      </c>
    </row>
    <row r="9" spans="1:4">
      <c r="A9" s="4" t="s">
        <v>1469</v>
      </c>
      <c r="B9" s="6">
        <v>11383</v>
      </c>
      <c r="C9" s="6">
        <v>11105</v>
      </c>
    </row>
    <row r="10" spans="1:4">
      <c r="A10" s="4" t="s">
        <v>1471</v>
      </c>
    </row>
    <row r="11" spans="1:4">
      <c r="A11" s="3" t="s">
        <v>1425</v>
      </c>
    </row>
    <row r="12" spans="1:4">
      <c r="A12" s="4" t="s">
        <v>1469</v>
      </c>
      <c r="B12" s="6">
        <v>3173</v>
      </c>
      <c r="C12" s="6">
        <v>2328</v>
      </c>
    </row>
    <row r="13" spans="1:4">
      <c r="A13" s="4" t="s">
        <v>1472</v>
      </c>
    </row>
    <row r="14" spans="1:4">
      <c r="A14" s="3" t="s">
        <v>1425</v>
      </c>
    </row>
    <row r="15" spans="1:4">
      <c r="A15" s="4" t="s">
        <v>1469</v>
      </c>
      <c r="B15" s="6">
        <v>2999</v>
      </c>
      <c r="C15" s="6">
        <v>2651</v>
      </c>
    </row>
    <row r="16" spans="1:4">
      <c r="A16" s="4" t="s">
        <v>1473</v>
      </c>
    </row>
    <row r="17" spans="1:3">
      <c r="A17" s="3" t="s">
        <v>1425</v>
      </c>
    </row>
    <row r="18" spans="1:3">
      <c r="A18" s="4" t="s">
        <v>1469</v>
      </c>
      <c r="B18" s="6">
        <v>12778</v>
      </c>
      <c r="C18" s="6">
        <v>11905</v>
      </c>
    </row>
    <row r="19" spans="1:3">
      <c r="A19" s="4" t="s">
        <v>1474</v>
      </c>
    </row>
    <row r="20" spans="1:3">
      <c r="A20" s="3" t="s">
        <v>1425</v>
      </c>
    </row>
    <row r="21" spans="1:3">
      <c r="A21" s="4" t="s">
        <v>1469</v>
      </c>
      <c r="B21" s="6">
        <v>243</v>
      </c>
      <c r="C21" s="6">
        <v>309</v>
      </c>
    </row>
    <row r="22" spans="1:3">
      <c r="A22" s="4" t="s">
        <v>1475</v>
      </c>
    </row>
    <row r="23" spans="1:3">
      <c r="A23" s="3" t="s">
        <v>1425</v>
      </c>
    </row>
    <row r="24" spans="1:3">
      <c r="A24" s="4" t="s">
        <v>1469</v>
      </c>
      <c r="B24" s="6">
        <v>10123</v>
      </c>
      <c r="C24" s="6">
        <v>9860</v>
      </c>
    </row>
    <row r="25" spans="1:3">
      <c r="A25" s="4" t="s">
        <v>1476</v>
      </c>
    </row>
    <row r="26" spans="1:3">
      <c r="A26" s="3" t="s">
        <v>1425</v>
      </c>
    </row>
    <row r="27" spans="1:3">
      <c r="A27" s="4" t="s">
        <v>1469</v>
      </c>
      <c r="B27" s="6">
        <v>2214</v>
      </c>
      <c r="C27" s="6">
        <v>1593</v>
      </c>
    </row>
    <row r="28" spans="1:3">
      <c r="A28" s="4" t="s">
        <v>1477</v>
      </c>
    </row>
    <row r="29" spans="1:3">
      <c r="A29" s="3" t="s">
        <v>1425</v>
      </c>
    </row>
    <row r="30" spans="1:3">
      <c r="A30" s="4" t="s">
        <v>1469</v>
      </c>
      <c r="B30" s="6">
        <v>198</v>
      </c>
      <c r="C30" s="6">
        <v>143</v>
      </c>
    </row>
    <row r="31" spans="1:3">
      <c r="A31" s="4" t="s">
        <v>1478</v>
      </c>
    </row>
    <row r="32" spans="1:3">
      <c r="A32" s="3" t="s">
        <v>1425</v>
      </c>
    </row>
    <row r="33" spans="1:3">
      <c r="A33" s="4" t="s">
        <v>1469</v>
      </c>
      <c r="B33" s="6">
        <v>2315</v>
      </c>
      <c r="C33" s="6">
        <v>2001</v>
      </c>
    </row>
    <row r="34" spans="1:3" ht="30">
      <c r="A34" s="4" t="s">
        <v>1479</v>
      </c>
    </row>
    <row r="35" spans="1:3">
      <c r="A35" s="3" t="s">
        <v>1425</v>
      </c>
    </row>
    <row r="36" spans="1:3">
      <c r="A36" s="4" t="s">
        <v>1469</v>
      </c>
      <c r="B36" s="6">
        <v>140</v>
      </c>
      <c r="C36" s="6">
        <v>103</v>
      </c>
    </row>
    <row r="37" spans="1:3">
      <c r="A37" s="4" t="s">
        <v>1480</v>
      </c>
    </row>
    <row r="38" spans="1:3">
      <c r="A38" s="3" t="s">
        <v>1425</v>
      </c>
    </row>
    <row r="39" spans="1:3">
      <c r="A39" s="4" t="s">
        <v>1469</v>
      </c>
      <c r="B39" s="6">
        <v>851</v>
      </c>
      <c r="C39" s="6">
        <v>836</v>
      </c>
    </row>
    <row r="40" spans="1:3" ht="30">
      <c r="A40" s="4" t="s">
        <v>1481</v>
      </c>
    </row>
    <row r="41" spans="1:3">
      <c r="A41" s="3" t="s">
        <v>1425</v>
      </c>
    </row>
    <row r="42" spans="1:3">
      <c r="A42" s="4" t="s">
        <v>1469</v>
      </c>
      <c r="B42" s="6">
        <v>926</v>
      </c>
      <c r="C42" s="6">
        <v>704</v>
      </c>
    </row>
    <row r="43" spans="1:3" ht="30">
      <c r="A43" s="4" t="s">
        <v>1482</v>
      </c>
    </row>
    <row r="44" spans="1:3">
      <c r="A44" s="3" t="s">
        <v>1425</v>
      </c>
    </row>
    <row r="45" spans="1:3">
      <c r="A45" s="4" t="s">
        <v>1469</v>
      </c>
      <c r="B45" s="6">
        <v>398</v>
      </c>
      <c r="C45" s="6">
        <v>358</v>
      </c>
    </row>
    <row r="46" spans="1:3">
      <c r="A46" s="4" t="s">
        <v>1483</v>
      </c>
    </row>
    <row r="47" spans="1:3">
      <c r="A47" s="3" t="s">
        <v>1425</v>
      </c>
    </row>
    <row r="48" spans="1:3">
      <c r="A48" s="4" t="s">
        <v>1469</v>
      </c>
      <c r="B48" s="6">
        <v>498</v>
      </c>
      <c r="C48" s="6">
        <v>480</v>
      </c>
    </row>
    <row r="49" spans="1:3">
      <c r="A49" s="4" t="s">
        <v>1484</v>
      </c>
    </row>
    <row r="50" spans="1:3">
      <c r="A50" s="3" t="s">
        <v>1425</v>
      </c>
    </row>
    <row r="51" spans="1:3">
      <c r="A51" s="4" t="s">
        <v>1469</v>
      </c>
      <c r="B51" s="6">
        <v>409</v>
      </c>
      <c r="C51" s="6">
        <v>409</v>
      </c>
    </row>
    <row r="52" spans="1:3" ht="30">
      <c r="A52" s="4" t="s">
        <v>1485</v>
      </c>
    </row>
    <row r="53" spans="1:3">
      <c r="A53" s="3" t="s">
        <v>1425</v>
      </c>
    </row>
    <row r="54" spans="1:3">
      <c r="A54" s="4" t="s">
        <v>1469</v>
      </c>
      <c r="B54" s="6">
        <v>33</v>
      </c>
      <c r="C54" s="6">
        <v>31</v>
      </c>
    </row>
    <row r="55" spans="1:3" ht="30">
      <c r="A55" s="4" t="s">
        <v>1486</v>
      </c>
    </row>
    <row r="56" spans="1:3">
      <c r="A56" s="3" t="s">
        <v>1425</v>
      </c>
    </row>
    <row r="57" spans="1:3">
      <c r="A57" s="4" t="s">
        <v>1469</v>
      </c>
      <c r="B57" s="6">
        <v>56</v>
      </c>
      <c r="C57" s="6">
        <v>40</v>
      </c>
    </row>
    <row r="58" spans="1:3">
      <c r="A58" s="4" t="s">
        <v>1487</v>
      </c>
    </row>
    <row r="59" spans="1:3">
      <c r="A59" s="3" t="s">
        <v>1425</v>
      </c>
    </row>
    <row r="60" spans="1:3">
      <c r="A60" s="4" t="s">
        <v>1469</v>
      </c>
      <c r="B60" s="6">
        <v>2347</v>
      </c>
      <c r="C60" s="6">
        <v>2110</v>
      </c>
    </row>
    <row r="61" spans="1:3" ht="30">
      <c r="A61" s="4" t="s">
        <v>1488</v>
      </c>
    </row>
    <row r="62" spans="1:3">
      <c r="A62" s="3" t="s">
        <v>1425</v>
      </c>
    </row>
    <row r="63" spans="1:3">
      <c r="A63" s="4" t="s">
        <v>1469</v>
      </c>
      <c r="B63" s="5">
        <v>2347</v>
      </c>
      <c r="C63" s="5">
        <v>2110</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D4"/>
  <sheetViews>
    <sheetView workbookViewId="0"/>
  </sheetViews>
  <sheetFormatPr defaultRowHeight="15"/>
  <cols>
    <col min="1" max="1" width="80" customWidth="1"/>
    <col min="2" max="2" width="16" customWidth="1"/>
    <col min="3" max="4" width="14" customWidth="1"/>
  </cols>
  <sheetData>
    <row r="1" spans="1:4">
      <c r="A1" s="158" t="s">
        <v>1489</v>
      </c>
      <c r="B1" s="165" t="s">
        <v>1</v>
      </c>
      <c r="C1" s="159"/>
      <c r="D1" s="159"/>
    </row>
    <row r="2" spans="1:4">
      <c r="A2" s="159"/>
      <c r="B2" s="2" t="s">
        <v>2</v>
      </c>
      <c r="C2" s="2" t="s">
        <v>154</v>
      </c>
      <c r="D2" s="2" t="s">
        <v>158</v>
      </c>
    </row>
    <row r="3" spans="1:4">
      <c r="A3" s="3" t="s">
        <v>1490</v>
      </c>
    </row>
    <row r="4" spans="1:4">
      <c r="A4" s="4" t="s">
        <v>1491</v>
      </c>
      <c r="B4" s="7">
        <v>1.4</v>
      </c>
      <c r="C4" s="7">
        <v>1.2</v>
      </c>
      <c r="D4" s="5">
        <v>1</v>
      </c>
    </row>
  </sheetData>
  <mergeCells count="2">
    <mergeCell ref="A1:A2"/>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B9"/>
  <sheetViews>
    <sheetView workbookViewId="0"/>
  </sheetViews>
  <sheetFormatPr defaultRowHeight="15"/>
  <cols>
    <col min="1" max="1" width="80" customWidth="1"/>
    <col min="2" max="2" width="21" customWidth="1"/>
  </cols>
  <sheetData>
    <row r="1" spans="1:2">
      <c r="A1" s="1" t="s">
        <v>1492</v>
      </c>
      <c r="B1" s="2" t="s">
        <v>100</v>
      </c>
    </row>
    <row r="2" spans="1:2">
      <c r="A2" s="3" t="s">
        <v>315</v>
      </c>
    </row>
    <row r="3" spans="1:2">
      <c r="A3" s="4" t="s">
        <v>1493</v>
      </c>
      <c r="B3" s="7">
        <v>14.6</v>
      </c>
    </row>
    <row r="4" spans="1:2">
      <c r="A4" s="4" t="s">
        <v>1494</v>
      </c>
      <c r="B4" s="15">
        <v>4.5</v>
      </c>
    </row>
    <row r="5" spans="1:2">
      <c r="A5" s="4" t="s">
        <v>1495</v>
      </c>
      <c r="B5" s="15">
        <v>3.4</v>
      </c>
    </row>
    <row r="6" spans="1:2">
      <c r="A6" s="4" t="s">
        <v>1496</v>
      </c>
      <c r="B6" s="15">
        <v>2.8</v>
      </c>
    </row>
    <row r="7" spans="1:2">
      <c r="A7" s="4" t="s">
        <v>1497</v>
      </c>
      <c r="B7" s="15">
        <v>3.1</v>
      </c>
    </row>
    <row r="8" spans="1:2">
      <c r="A8" s="4" t="s">
        <v>1498</v>
      </c>
      <c r="B8" s="6">
        <v>20</v>
      </c>
    </row>
    <row r="9" spans="1:2" ht="30">
      <c r="A9" s="4" t="s">
        <v>1499</v>
      </c>
      <c r="B9" s="7">
        <v>6.3</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D13"/>
  <sheetViews>
    <sheetView workbookViewId="0"/>
  </sheetViews>
  <sheetFormatPr defaultRowHeight="15"/>
  <cols>
    <col min="1" max="1" width="71" customWidth="1"/>
    <col min="2" max="2" width="16" customWidth="1"/>
    <col min="3" max="4" width="14" customWidth="1"/>
  </cols>
  <sheetData>
    <row r="1" spans="1:4">
      <c r="A1" s="158" t="s">
        <v>1500</v>
      </c>
      <c r="B1" s="165" t="s">
        <v>1</v>
      </c>
      <c r="C1" s="159"/>
      <c r="D1" s="159"/>
    </row>
    <row r="2" spans="1:4">
      <c r="A2" s="159"/>
      <c r="B2" s="2" t="s">
        <v>2</v>
      </c>
      <c r="C2" s="2" t="s">
        <v>154</v>
      </c>
      <c r="D2" s="2" t="s">
        <v>158</v>
      </c>
    </row>
    <row r="3" spans="1:4">
      <c r="A3" s="3" t="s">
        <v>1501</v>
      </c>
    </row>
    <row r="4" spans="1:4">
      <c r="A4" s="4" t="s">
        <v>1502</v>
      </c>
      <c r="B4" s="5">
        <v>5001</v>
      </c>
      <c r="C4" s="5">
        <v>5415</v>
      </c>
      <c r="D4" s="5">
        <v>4354</v>
      </c>
    </row>
    <row r="5" spans="1:4">
      <c r="A5" s="3" t="s">
        <v>1503</v>
      </c>
    </row>
    <row r="6" spans="1:4">
      <c r="A6" s="4" t="s">
        <v>1504</v>
      </c>
      <c r="B6" s="6">
        <v>6981</v>
      </c>
      <c r="C6" s="6">
        <v>766</v>
      </c>
      <c r="D6" s="6">
        <v>3735</v>
      </c>
    </row>
    <row r="7" spans="1:4">
      <c r="A7" s="4" t="s">
        <v>1505</v>
      </c>
      <c r="B7" s="6">
        <v>729</v>
      </c>
      <c r="C7" s="6">
        <v>782</v>
      </c>
    </row>
    <row r="8" spans="1:4">
      <c r="A8" s="4" t="s">
        <v>129</v>
      </c>
    </row>
    <row r="9" spans="1:4">
      <c r="A9" s="3" t="s">
        <v>1501</v>
      </c>
    </row>
    <row r="10" spans="1:4">
      <c r="A10" s="4" t="s">
        <v>1506</v>
      </c>
      <c r="B10" s="6">
        <v>1001</v>
      </c>
      <c r="C10" s="6">
        <v>1011</v>
      </c>
      <c r="D10" s="6">
        <v>1111</v>
      </c>
    </row>
    <row r="11" spans="1:4">
      <c r="A11" s="4" t="s">
        <v>145</v>
      </c>
    </row>
    <row r="12" spans="1:4">
      <c r="A12" s="3" t="s">
        <v>1501</v>
      </c>
    </row>
    <row r="13" spans="1:4">
      <c r="A13" s="4" t="s">
        <v>1506</v>
      </c>
      <c r="B13" s="5">
        <v>3006</v>
      </c>
      <c r="C13" s="5">
        <v>2879</v>
      </c>
      <c r="D13" s="5">
        <v>2867</v>
      </c>
    </row>
  </sheetData>
  <mergeCells count="2">
    <mergeCell ref="A1:A2"/>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L54"/>
  <sheetViews>
    <sheetView workbookViewId="0"/>
  </sheetViews>
  <sheetFormatPr defaultRowHeight="15"/>
  <cols>
    <col min="1" max="1" width="80" customWidth="1"/>
    <col min="2" max="2" width="15" customWidth="1"/>
    <col min="3" max="9" width="14" customWidth="1"/>
    <col min="10" max="10" width="16" customWidth="1"/>
    <col min="11" max="12" width="14" customWidth="1"/>
  </cols>
  <sheetData>
    <row r="1" spans="1:12">
      <c r="A1" s="158" t="s">
        <v>1507</v>
      </c>
      <c r="B1" s="165" t="s">
        <v>733</v>
      </c>
      <c r="C1" s="159"/>
      <c r="D1" s="159"/>
      <c r="E1" s="159"/>
      <c r="F1" s="159"/>
      <c r="G1" s="159"/>
      <c r="H1" s="159"/>
      <c r="I1" s="159"/>
      <c r="J1" s="165" t="s">
        <v>1</v>
      </c>
      <c r="K1" s="159"/>
      <c r="L1" s="159"/>
    </row>
    <row r="2" spans="1:12">
      <c r="A2" s="159"/>
      <c r="B2" s="2" t="s">
        <v>2</v>
      </c>
      <c r="C2" s="2" t="s">
        <v>734</v>
      </c>
      <c r="D2" s="2" t="s">
        <v>4</v>
      </c>
      <c r="E2" s="2" t="s">
        <v>735</v>
      </c>
      <c r="F2" s="2" t="s">
        <v>154</v>
      </c>
      <c r="G2" s="2" t="s">
        <v>736</v>
      </c>
      <c r="H2" s="2" t="s">
        <v>737</v>
      </c>
      <c r="I2" s="2" t="s">
        <v>738</v>
      </c>
      <c r="J2" s="2" t="s">
        <v>2</v>
      </c>
      <c r="K2" s="2" t="s">
        <v>154</v>
      </c>
      <c r="L2" s="2" t="s">
        <v>158</v>
      </c>
    </row>
    <row r="3" spans="1:12">
      <c r="A3" s="3" t="s">
        <v>1508</v>
      </c>
    </row>
    <row r="4" spans="1:12">
      <c r="A4" s="4" t="s">
        <v>162</v>
      </c>
      <c r="B4" s="5">
        <v>64381</v>
      </c>
      <c r="C4" s="5">
        <v>63024</v>
      </c>
      <c r="D4" s="5">
        <v>56840</v>
      </c>
      <c r="E4" s="5">
        <v>61265</v>
      </c>
      <c r="F4" s="5">
        <v>65368</v>
      </c>
      <c r="G4" s="5">
        <v>64972</v>
      </c>
      <c r="H4" s="5">
        <v>63598</v>
      </c>
      <c r="I4" s="5">
        <v>60678</v>
      </c>
      <c r="J4" s="5">
        <v>245510</v>
      </c>
      <c r="K4" s="5">
        <v>254616</v>
      </c>
      <c r="L4" s="5">
        <v>247837</v>
      </c>
    </row>
    <row r="5" spans="1:12">
      <c r="A5" s="4" t="s">
        <v>1400</v>
      </c>
    </row>
    <row r="6" spans="1:12">
      <c r="A6" s="3" t="s">
        <v>1508</v>
      </c>
    </row>
    <row r="7" spans="1:12">
      <c r="A7" s="4" t="s">
        <v>162</v>
      </c>
      <c r="J7" s="6">
        <v>20750</v>
      </c>
      <c r="K7" s="6">
        <v>23357</v>
      </c>
      <c r="L7" s="6">
        <v>23703</v>
      </c>
    </row>
    <row r="8" spans="1:12">
      <c r="A8" s="4" t="s">
        <v>1402</v>
      </c>
    </row>
    <row r="9" spans="1:12">
      <c r="A9" s="3" t="s">
        <v>1508</v>
      </c>
    </row>
    <row r="10" spans="1:12">
      <c r="A10" s="4" t="s">
        <v>162</v>
      </c>
      <c r="J10" s="6">
        <v>21014</v>
      </c>
      <c r="K10" s="6">
        <v>20096</v>
      </c>
      <c r="L10" s="6">
        <v>19970</v>
      </c>
    </row>
    <row r="11" spans="1:12">
      <c r="A11" s="4" t="s">
        <v>1385</v>
      </c>
    </row>
    <row r="12" spans="1:12">
      <c r="A12" s="3" t="s">
        <v>1508</v>
      </c>
    </row>
    <row r="13" spans="1:12">
      <c r="A13" s="4" t="s">
        <v>162</v>
      </c>
      <c r="J13" s="6">
        <v>58978</v>
      </c>
      <c r="K13" s="6">
        <v>62624</v>
      </c>
      <c r="L13" s="6">
        <v>61770</v>
      </c>
    </row>
    <row r="14" spans="1:12">
      <c r="A14" s="4" t="s">
        <v>1391</v>
      </c>
    </row>
    <row r="15" spans="1:12">
      <c r="A15" s="3" t="s">
        <v>1508</v>
      </c>
    </row>
    <row r="16" spans="1:12">
      <c r="A16" s="4" t="s">
        <v>162</v>
      </c>
      <c r="J16" s="6">
        <v>46840</v>
      </c>
      <c r="K16" s="6">
        <v>50458</v>
      </c>
      <c r="L16" s="6">
        <v>49987</v>
      </c>
    </row>
    <row r="17" spans="1:12">
      <c r="A17" s="4" t="s">
        <v>1395</v>
      </c>
    </row>
    <row r="18" spans="1:12">
      <c r="A18" s="3" t="s">
        <v>1508</v>
      </c>
    </row>
    <row r="19" spans="1:12">
      <c r="A19" s="4" t="s">
        <v>162</v>
      </c>
      <c r="J19" s="6">
        <v>28111</v>
      </c>
      <c r="K19" s="6">
        <v>29399</v>
      </c>
      <c r="L19" s="6">
        <v>28849</v>
      </c>
    </row>
    <row r="20" spans="1:12">
      <c r="A20" s="4" t="s">
        <v>1509</v>
      </c>
    </row>
    <row r="21" spans="1:12">
      <c r="A21" s="3" t="s">
        <v>1508</v>
      </c>
    </row>
    <row r="22" spans="1:12">
      <c r="A22" s="4" t="s">
        <v>162</v>
      </c>
      <c r="J22" s="6">
        <v>245358</v>
      </c>
      <c r="K22" s="6">
        <v>253997</v>
      </c>
      <c r="L22" s="6">
        <v>247587</v>
      </c>
    </row>
    <row r="23" spans="1:12">
      <c r="A23" s="4" t="s">
        <v>1510</v>
      </c>
    </row>
    <row r="24" spans="1:12">
      <c r="A24" s="3" t="s">
        <v>1508</v>
      </c>
    </row>
    <row r="25" spans="1:12">
      <c r="A25" s="4" t="s">
        <v>1511</v>
      </c>
      <c r="J25" s="6">
        <v>63401</v>
      </c>
      <c r="K25" s="6">
        <v>61078</v>
      </c>
      <c r="L25" s="6">
        <v>57418</v>
      </c>
    </row>
    <row r="26" spans="1:12">
      <c r="A26" s="4" t="s">
        <v>179</v>
      </c>
      <c r="J26" s="6">
        <v>5960</v>
      </c>
      <c r="K26" s="6">
        <v>6615</v>
      </c>
      <c r="L26" s="6">
        <v>5518</v>
      </c>
    </row>
    <row r="27" spans="1:12">
      <c r="A27" s="4" t="s">
        <v>162</v>
      </c>
      <c r="J27" s="6">
        <v>69361</v>
      </c>
      <c r="K27" s="6">
        <v>67693</v>
      </c>
      <c r="L27" s="6">
        <v>62936</v>
      </c>
    </row>
    <row r="28" spans="1:12">
      <c r="A28" s="4" t="s">
        <v>1512</v>
      </c>
    </row>
    <row r="29" spans="1:12">
      <c r="A29" s="3" t="s">
        <v>1508</v>
      </c>
    </row>
    <row r="30" spans="1:12">
      <c r="A30" s="4" t="s">
        <v>1511</v>
      </c>
      <c r="J30" s="6">
        <v>35093</v>
      </c>
      <c r="K30" s="6">
        <v>35572</v>
      </c>
      <c r="L30" s="6">
        <v>33363</v>
      </c>
    </row>
    <row r="31" spans="1:12" ht="30">
      <c r="A31" s="4" t="s">
        <v>1513</v>
      </c>
    </row>
    <row r="32" spans="1:12">
      <c r="A32" s="3" t="s">
        <v>1508</v>
      </c>
    </row>
    <row r="33" spans="1:12">
      <c r="A33" s="4" t="s">
        <v>1511</v>
      </c>
      <c r="J33" s="6">
        <v>18693</v>
      </c>
      <c r="K33" s="6">
        <v>16341</v>
      </c>
      <c r="L33" s="6">
        <v>15944</v>
      </c>
    </row>
    <row r="34" spans="1:12" ht="30">
      <c r="A34" s="4" t="s">
        <v>1514</v>
      </c>
    </row>
    <row r="35" spans="1:12">
      <c r="A35" s="3" t="s">
        <v>1508</v>
      </c>
    </row>
    <row r="36" spans="1:12">
      <c r="A36" s="4" t="s">
        <v>1511</v>
      </c>
      <c r="J36" s="6">
        <v>9615</v>
      </c>
      <c r="K36" s="6">
        <v>9165</v>
      </c>
      <c r="L36" s="6">
        <v>8111</v>
      </c>
    </row>
    <row r="37" spans="1:12">
      <c r="A37" s="4" t="s">
        <v>1515</v>
      </c>
    </row>
    <row r="38" spans="1:12">
      <c r="A38" s="3" t="s">
        <v>1508</v>
      </c>
    </row>
    <row r="39" spans="1:12">
      <c r="A39" s="4" t="s">
        <v>162</v>
      </c>
      <c r="J39" s="6">
        <v>20869</v>
      </c>
      <c r="K39" s="6">
        <v>23515</v>
      </c>
      <c r="L39" s="6">
        <v>23855</v>
      </c>
    </row>
    <row r="40" spans="1:12">
      <c r="A40" s="4" t="s">
        <v>1516</v>
      </c>
    </row>
    <row r="41" spans="1:12">
      <c r="A41" s="3" t="s">
        <v>1508</v>
      </c>
    </row>
    <row r="42" spans="1:12">
      <c r="A42" s="4" t="s">
        <v>162</v>
      </c>
      <c r="J42" s="6">
        <v>21031</v>
      </c>
      <c r="K42" s="6">
        <v>20114</v>
      </c>
      <c r="L42" s="6">
        <v>19987</v>
      </c>
    </row>
    <row r="43" spans="1:12">
      <c r="A43" s="4" t="s">
        <v>1517</v>
      </c>
    </row>
    <row r="44" spans="1:12">
      <c r="A44" s="3" t="s">
        <v>1508</v>
      </c>
    </row>
    <row r="45" spans="1:12">
      <c r="A45" s="4" t="s">
        <v>162</v>
      </c>
      <c r="J45" s="6">
        <v>59079</v>
      </c>
      <c r="K45" s="6">
        <v>62730</v>
      </c>
      <c r="L45" s="6">
        <v>61883</v>
      </c>
    </row>
    <row r="46" spans="1:12">
      <c r="A46" s="4" t="s">
        <v>1518</v>
      </c>
    </row>
    <row r="47" spans="1:12">
      <c r="A47" s="3" t="s">
        <v>1508</v>
      </c>
    </row>
    <row r="48" spans="1:12">
      <c r="A48" s="4" t="s">
        <v>162</v>
      </c>
      <c r="J48" s="6">
        <v>46840</v>
      </c>
      <c r="K48" s="6">
        <v>50458</v>
      </c>
      <c r="L48" s="6">
        <v>49987</v>
      </c>
    </row>
    <row r="49" spans="1:12">
      <c r="A49" s="4" t="s">
        <v>1519</v>
      </c>
    </row>
    <row r="50" spans="1:12">
      <c r="A50" s="3" t="s">
        <v>1508</v>
      </c>
    </row>
    <row r="51" spans="1:12">
      <c r="A51" s="4" t="s">
        <v>162</v>
      </c>
      <c r="J51" s="6">
        <v>28178</v>
      </c>
      <c r="K51" s="6">
        <v>29487</v>
      </c>
      <c r="L51" s="6">
        <v>28939</v>
      </c>
    </row>
    <row r="52" spans="1:12">
      <c r="A52" s="4" t="s">
        <v>1520</v>
      </c>
    </row>
    <row r="53" spans="1:12">
      <c r="A53" s="3" t="s">
        <v>1508</v>
      </c>
    </row>
    <row r="54" spans="1:12">
      <c r="A54" s="4" t="s">
        <v>162</v>
      </c>
      <c r="J54" s="5">
        <v>152</v>
      </c>
      <c r="K54" s="5">
        <v>619</v>
      </c>
      <c r="L54" s="5">
        <v>250</v>
      </c>
    </row>
  </sheetData>
  <mergeCells count="3">
    <mergeCell ref="A1:A2"/>
    <mergeCell ref="B1:I1"/>
    <mergeCell ref="J1:L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D59"/>
  <sheetViews>
    <sheetView workbookViewId="0"/>
  </sheetViews>
  <sheetFormatPr defaultRowHeight="15"/>
  <cols>
    <col min="1" max="1" width="80" customWidth="1"/>
    <col min="2" max="2" width="16" customWidth="1"/>
    <col min="3" max="4" width="14" customWidth="1"/>
  </cols>
  <sheetData>
    <row r="1" spans="1:4">
      <c r="A1" s="158" t="s">
        <v>1521</v>
      </c>
      <c r="B1" s="165" t="s">
        <v>1</v>
      </c>
      <c r="C1" s="159"/>
      <c r="D1" s="159"/>
    </row>
    <row r="2" spans="1:4">
      <c r="A2" s="159"/>
      <c r="B2" s="2" t="s">
        <v>2</v>
      </c>
      <c r="C2" s="2" t="s">
        <v>154</v>
      </c>
      <c r="D2" s="2" t="s">
        <v>158</v>
      </c>
    </row>
    <row r="3" spans="1:4">
      <c r="A3" s="3" t="s">
        <v>1508</v>
      </c>
    </row>
    <row r="4" spans="1:4">
      <c r="A4" s="4" t="s">
        <v>1522</v>
      </c>
      <c r="B4" s="5">
        <v>40746</v>
      </c>
      <c r="C4" s="5">
        <v>72607</v>
      </c>
      <c r="D4" s="5">
        <v>-22455</v>
      </c>
    </row>
    <row r="5" spans="1:4">
      <c r="A5" s="4" t="s">
        <v>165</v>
      </c>
      <c r="B5" s="6">
        <v>-4083</v>
      </c>
      <c r="C5" s="6">
        <v>-3961</v>
      </c>
      <c r="D5" s="6">
        <v>-3853</v>
      </c>
    </row>
    <row r="6" spans="1:4">
      <c r="A6" s="4" t="s">
        <v>133</v>
      </c>
      <c r="B6" s="6">
        <v>726</v>
      </c>
      <c r="C6" s="6">
        <v>1176</v>
      </c>
      <c r="D6" s="6">
        <v>-2167</v>
      </c>
    </row>
    <row r="7" spans="1:4">
      <c r="A7" s="4" t="s">
        <v>1523</v>
      </c>
      <c r="B7" s="6">
        <v>55693</v>
      </c>
      <c r="C7" s="6">
        <v>102696</v>
      </c>
      <c r="D7" s="6">
        <v>4001</v>
      </c>
    </row>
    <row r="8" spans="1:4">
      <c r="A8" s="4" t="s">
        <v>1509</v>
      </c>
    </row>
    <row r="9" spans="1:4">
      <c r="A9" s="3" t="s">
        <v>1508</v>
      </c>
    </row>
    <row r="10" spans="1:4">
      <c r="A10" s="4" t="s">
        <v>1524</v>
      </c>
      <c r="B10" s="6">
        <v>26947</v>
      </c>
      <c r="C10" s="6">
        <v>29250</v>
      </c>
      <c r="D10" s="6">
        <v>29156</v>
      </c>
    </row>
    <row r="11" spans="1:4">
      <c r="A11" s="4" t="s">
        <v>165</v>
      </c>
      <c r="B11" s="6">
        <v>-3776</v>
      </c>
      <c r="C11" s="6">
        <v>-3743</v>
      </c>
      <c r="D11" s="6">
        <v>-3614</v>
      </c>
    </row>
    <row r="12" spans="1:4">
      <c r="A12" s="4" t="s">
        <v>1510</v>
      </c>
    </row>
    <row r="13" spans="1:4">
      <c r="A13" s="3" t="s">
        <v>1508</v>
      </c>
    </row>
    <row r="14" spans="1:4">
      <c r="A14" s="4" t="s">
        <v>1524</v>
      </c>
      <c r="B14" s="6">
        <v>6787</v>
      </c>
      <c r="C14" s="6">
        <v>7017</v>
      </c>
      <c r="D14" s="6">
        <v>7513</v>
      </c>
    </row>
    <row r="15" spans="1:4" ht="30">
      <c r="A15" s="4" t="s">
        <v>1525</v>
      </c>
    </row>
    <row r="16" spans="1:4">
      <c r="A16" s="3" t="s">
        <v>1508</v>
      </c>
    </row>
    <row r="17" spans="1:4">
      <c r="A17" s="4" t="s">
        <v>1524</v>
      </c>
      <c r="B17" s="6">
        <v>838</v>
      </c>
      <c r="C17" s="6">
        <v>417</v>
      </c>
      <c r="D17" s="6">
        <v>2010</v>
      </c>
    </row>
    <row r="18" spans="1:4" ht="30">
      <c r="A18" s="4" t="s">
        <v>1526</v>
      </c>
    </row>
    <row r="19" spans="1:4">
      <c r="A19" s="3" t="s">
        <v>1508</v>
      </c>
    </row>
    <row r="20" spans="1:4">
      <c r="A20" s="4" t="s">
        <v>1524</v>
      </c>
      <c r="B20" s="6">
        <v>5949</v>
      </c>
      <c r="C20" s="6">
        <v>6600</v>
      </c>
      <c r="D20" s="6">
        <v>5503</v>
      </c>
    </row>
    <row r="21" spans="1:4" ht="30">
      <c r="A21" s="4" t="s">
        <v>1527</v>
      </c>
    </row>
    <row r="22" spans="1:4">
      <c r="A22" s="3" t="s">
        <v>1508</v>
      </c>
    </row>
    <row r="23" spans="1:4">
      <c r="A23" s="4" t="s">
        <v>1524</v>
      </c>
      <c r="B23" s="6">
        <v>3428</v>
      </c>
      <c r="C23" s="6">
        <v>1506</v>
      </c>
      <c r="D23" s="6">
        <v>2449</v>
      </c>
    </row>
    <row r="24" spans="1:4" ht="30">
      <c r="A24" s="4" t="s">
        <v>1528</v>
      </c>
    </row>
    <row r="25" spans="1:4">
      <c r="A25" s="3" t="s">
        <v>1508</v>
      </c>
    </row>
    <row r="26" spans="1:4">
      <c r="A26" s="4" t="s">
        <v>1524</v>
      </c>
      <c r="B26" s="6">
        <v>-2700</v>
      </c>
      <c r="C26" s="6">
        <v>-1472</v>
      </c>
      <c r="D26" s="6">
        <v>-1109</v>
      </c>
    </row>
    <row r="27" spans="1:4" ht="30">
      <c r="A27" s="4" t="s">
        <v>1529</v>
      </c>
    </row>
    <row r="28" spans="1:4">
      <c r="A28" s="3" t="s">
        <v>1508</v>
      </c>
    </row>
    <row r="29" spans="1:4">
      <c r="A29" s="4" t="s">
        <v>1524</v>
      </c>
      <c r="B29" s="6">
        <v>110</v>
      </c>
      <c r="C29" s="6">
        <v>383</v>
      </c>
      <c r="D29" s="6">
        <v>670</v>
      </c>
    </row>
    <row r="30" spans="1:4">
      <c r="A30" s="4" t="s">
        <v>1515</v>
      </c>
    </row>
    <row r="31" spans="1:4">
      <c r="A31" s="3" t="s">
        <v>1508</v>
      </c>
    </row>
    <row r="32" spans="1:4">
      <c r="A32" s="4" t="s">
        <v>1524</v>
      </c>
      <c r="B32" s="6">
        <v>6792</v>
      </c>
      <c r="C32" s="6">
        <v>7250</v>
      </c>
      <c r="D32" s="6">
        <v>6863</v>
      </c>
    </row>
    <row r="33" spans="1:4">
      <c r="A33" s="4" t="s">
        <v>165</v>
      </c>
      <c r="B33" s="6">
        <v>-1037</v>
      </c>
      <c r="C33" s="6">
        <v>-1070</v>
      </c>
      <c r="D33" s="6">
        <v>-1041</v>
      </c>
    </row>
    <row r="34" spans="1:4">
      <c r="A34" s="4" t="s">
        <v>1516</v>
      </c>
    </row>
    <row r="35" spans="1:4">
      <c r="A35" s="3" t="s">
        <v>1508</v>
      </c>
    </row>
    <row r="36" spans="1:4">
      <c r="A36" s="4" t="s">
        <v>1524</v>
      </c>
      <c r="B36" s="6">
        <v>2479</v>
      </c>
      <c r="C36" s="6">
        <v>2618</v>
      </c>
      <c r="D36" s="6">
        <v>2472</v>
      </c>
    </row>
    <row r="37" spans="1:4">
      <c r="A37" s="4" t="s">
        <v>165</v>
      </c>
      <c r="B37" s="6">
        <v>-1941</v>
      </c>
      <c r="C37" s="6">
        <v>-1835</v>
      </c>
      <c r="D37" s="6">
        <v>-1777</v>
      </c>
    </row>
    <row r="38" spans="1:4">
      <c r="A38" s="4" t="s">
        <v>1517</v>
      </c>
    </row>
    <row r="39" spans="1:4">
      <c r="A39" s="3" t="s">
        <v>1508</v>
      </c>
    </row>
    <row r="40" spans="1:4">
      <c r="A40" s="4" t="s">
        <v>1524</v>
      </c>
      <c r="B40" s="6">
        <v>8010</v>
      </c>
      <c r="C40" s="6">
        <v>9522</v>
      </c>
      <c r="D40" s="6">
        <v>9366</v>
      </c>
    </row>
    <row r="41" spans="1:4">
      <c r="A41" s="4" t="s">
        <v>165</v>
      </c>
      <c r="B41" s="6">
        <v>-737</v>
      </c>
      <c r="C41" s="6">
        <v>-752</v>
      </c>
      <c r="D41" s="6">
        <v>-690</v>
      </c>
    </row>
    <row r="42" spans="1:4">
      <c r="A42" s="4" t="s">
        <v>1518</v>
      </c>
    </row>
    <row r="43" spans="1:4">
      <c r="A43" s="3" t="s">
        <v>1508</v>
      </c>
    </row>
    <row r="44" spans="1:4">
      <c r="A44" s="4" t="s">
        <v>1524</v>
      </c>
      <c r="B44" s="6">
        <v>251</v>
      </c>
      <c r="C44" s="6">
        <v>288</v>
      </c>
      <c r="D44" s="6">
        <v>246</v>
      </c>
    </row>
    <row r="45" spans="1:4">
      <c r="A45" s="4" t="s">
        <v>165</v>
      </c>
      <c r="D45" s="6">
        <v>-15</v>
      </c>
    </row>
    <row r="46" spans="1:4">
      <c r="A46" s="4" t="s">
        <v>1519</v>
      </c>
    </row>
    <row r="47" spans="1:4">
      <c r="A47" s="3" t="s">
        <v>1508</v>
      </c>
    </row>
    <row r="48" spans="1:4">
      <c r="A48" s="4" t="s">
        <v>1524</v>
      </c>
      <c r="B48" s="6">
        <v>2628</v>
      </c>
      <c r="C48" s="6">
        <v>2555</v>
      </c>
      <c r="D48" s="6">
        <v>2696</v>
      </c>
    </row>
    <row r="49" spans="1:4">
      <c r="A49" s="4" t="s">
        <v>165</v>
      </c>
      <c r="B49" s="6">
        <v>-61</v>
      </c>
      <c r="C49" s="6">
        <v>-86</v>
      </c>
      <c r="D49" s="6">
        <v>-91</v>
      </c>
    </row>
    <row r="50" spans="1:4">
      <c r="A50" s="4" t="s">
        <v>1530</v>
      </c>
    </row>
    <row r="51" spans="1:4">
      <c r="A51" s="3" t="s">
        <v>1508</v>
      </c>
    </row>
    <row r="52" spans="1:4">
      <c r="A52" s="4" t="s">
        <v>1522</v>
      </c>
      <c r="B52" s="6">
        <v>40746</v>
      </c>
      <c r="C52" s="6">
        <v>72607</v>
      </c>
      <c r="D52" s="6">
        <v>-22455</v>
      </c>
    </row>
    <row r="53" spans="1:4">
      <c r="A53" s="4" t="s">
        <v>165</v>
      </c>
      <c r="B53" s="6">
        <v>-483</v>
      </c>
      <c r="C53" s="6">
        <v>-416</v>
      </c>
      <c r="D53" s="6">
        <v>-458</v>
      </c>
    </row>
    <row r="54" spans="1:4">
      <c r="A54" s="4" t="s">
        <v>133</v>
      </c>
      <c r="B54" s="6">
        <v>726</v>
      </c>
      <c r="C54" s="6">
        <v>1176</v>
      </c>
      <c r="D54" s="6">
        <v>-2167</v>
      </c>
    </row>
    <row r="55" spans="1:4">
      <c r="A55" s="4" t="s">
        <v>185</v>
      </c>
      <c r="B55" s="6">
        <v>-10671</v>
      </c>
      <c r="C55" s="6">
        <v>-96</v>
      </c>
      <c r="D55" s="6">
        <v>-382</v>
      </c>
    </row>
    <row r="56" spans="1:4">
      <c r="A56" s="4" t="s">
        <v>1520</v>
      </c>
    </row>
    <row r="57" spans="1:4">
      <c r="A57" s="3" t="s">
        <v>1508</v>
      </c>
    </row>
    <row r="58" spans="1:4">
      <c r="A58" s="4" t="s">
        <v>1524</v>
      </c>
      <c r="B58" s="6">
        <v>-1572</v>
      </c>
      <c r="C58" s="6">
        <v>175</v>
      </c>
      <c r="D58" s="6">
        <v>307</v>
      </c>
    </row>
    <row r="59" spans="1:4">
      <c r="A59" s="4" t="s">
        <v>165</v>
      </c>
      <c r="B59" s="5">
        <v>176</v>
      </c>
      <c r="C59" s="5">
        <v>198</v>
      </c>
      <c r="D59" s="5">
        <v>219</v>
      </c>
    </row>
  </sheetData>
  <mergeCells count="2">
    <mergeCell ref="A1:A2"/>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F78"/>
  <sheetViews>
    <sheetView workbookViewId="0"/>
  </sheetViews>
  <sheetFormatPr defaultRowHeight="15"/>
  <cols>
    <col min="1" max="2" width="80" customWidth="1"/>
    <col min="3" max="3" width="13" customWidth="1"/>
    <col min="4" max="4" width="14" customWidth="1"/>
    <col min="5" max="5" width="13" customWidth="1"/>
    <col min="6" max="6" width="14" customWidth="1"/>
  </cols>
  <sheetData>
    <row r="1" spans="1:6">
      <c r="A1" s="158" t="s">
        <v>1531</v>
      </c>
      <c r="B1" s="165" t="s">
        <v>1</v>
      </c>
      <c r="C1" s="159"/>
      <c r="D1" s="159"/>
      <c r="E1" s="159"/>
      <c r="F1" s="159"/>
    </row>
    <row r="2" spans="1:6">
      <c r="A2" s="159"/>
      <c r="B2" s="165" t="s">
        <v>2</v>
      </c>
      <c r="C2" s="159"/>
      <c r="D2" s="165" t="s">
        <v>154</v>
      </c>
      <c r="E2" s="159"/>
      <c r="F2" s="2" t="s">
        <v>158</v>
      </c>
    </row>
    <row r="3" spans="1:6">
      <c r="A3" s="3" t="s">
        <v>1508</v>
      </c>
    </row>
    <row r="4" spans="1:6">
      <c r="A4" s="4" t="s">
        <v>165</v>
      </c>
      <c r="B4" s="5">
        <v>4083</v>
      </c>
      <c r="D4" s="5">
        <v>3961</v>
      </c>
      <c r="F4" s="5">
        <v>3853</v>
      </c>
    </row>
    <row r="5" spans="1:6">
      <c r="A5" s="4" t="s">
        <v>1532</v>
      </c>
      <c r="B5" s="6">
        <v>12440</v>
      </c>
      <c r="D5" s="6">
        <v>20904</v>
      </c>
      <c r="F5" s="6">
        <v>-321</v>
      </c>
    </row>
    <row r="6" spans="1:6">
      <c r="A6" s="4" t="s">
        <v>1533</v>
      </c>
      <c r="B6" s="6">
        <v>13012</v>
      </c>
      <c r="D6" s="6">
        <v>15979</v>
      </c>
      <c r="F6" s="6">
        <v>14537</v>
      </c>
    </row>
    <row r="7" spans="1:6">
      <c r="A7" s="4" t="s">
        <v>1534</v>
      </c>
      <c r="B7" s="6">
        <v>8119</v>
      </c>
      <c r="D7" s="6">
        <v>7566</v>
      </c>
      <c r="F7" s="6">
        <v>7284</v>
      </c>
    </row>
    <row r="8" spans="1:6">
      <c r="A8" s="4" t="s">
        <v>1535</v>
      </c>
      <c r="B8" s="6">
        <v>73734</v>
      </c>
      <c r="C8" s="4" t="s">
        <v>105</v>
      </c>
      <c r="D8" s="6">
        <v>81882</v>
      </c>
      <c r="E8" s="4" t="s">
        <v>105</v>
      </c>
      <c r="F8" s="6">
        <v>81025</v>
      </c>
    </row>
    <row r="9" spans="1:6">
      <c r="A9" s="4" t="s">
        <v>526</v>
      </c>
      <c r="B9" s="6">
        <v>873729</v>
      </c>
      <c r="D9" s="6">
        <v>817729</v>
      </c>
      <c r="F9" s="6">
        <v>707794</v>
      </c>
    </row>
    <row r="10" spans="1:6">
      <c r="A10" s="4" t="s">
        <v>1509</v>
      </c>
    </row>
    <row r="11" spans="1:6">
      <c r="A11" s="3" t="s">
        <v>1508</v>
      </c>
    </row>
    <row r="12" spans="1:6">
      <c r="A12" s="4" t="s">
        <v>165</v>
      </c>
      <c r="B12" s="6">
        <v>3776</v>
      </c>
      <c r="D12" s="6">
        <v>3743</v>
      </c>
      <c r="F12" s="6">
        <v>3614</v>
      </c>
    </row>
    <row r="13" spans="1:6">
      <c r="A13" s="4" t="s">
        <v>1532</v>
      </c>
      <c r="B13" s="6">
        <v>4245</v>
      </c>
      <c r="D13" s="6">
        <v>5336</v>
      </c>
      <c r="F13" s="6">
        <v>5447</v>
      </c>
    </row>
    <row r="14" spans="1:6">
      <c r="A14" s="4" t="s">
        <v>1533</v>
      </c>
      <c r="B14" s="6">
        <v>13012</v>
      </c>
      <c r="D14" s="6">
        <v>15979</v>
      </c>
      <c r="F14" s="6">
        <v>14537</v>
      </c>
    </row>
    <row r="15" spans="1:6">
      <c r="A15" s="4" t="s">
        <v>1534</v>
      </c>
      <c r="B15" s="6">
        <v>9319</v>
      </c>
      <c r="D15" s="6">
        <v>8747</v>
      </c>
      <c r="F15" s="6">
        <v>8386</v>
      </c>
    </row>
    <row r="16" spans="1:6">
      <c r="A16" s="4" t="s">
        <v>1535</v>
      </c>
      <c r="B16" s="6">
        <v>73734</v>
      </c>
      <c r="D16" s="6">
        <v>81882</v>
      </c>
      <c r="F16" s="6">
        <v>81025</v>
      </c>
    </row>
    <row r="17" spans="1:6">
      <c r="A17" s="4" t="s">
        <v>1536</v>
      </c>
      <c r="B17" s="6">
        <v>719526</v>
      </c>
      <c r="D17" s="6">
        <v>664703</v>
      </c>
      <c r="F17" s="6">
        <v>571410</v>
      </c>
    </row>
    <row r="18" spans="1:6">
      <c r="A18" s="4" t="s">
        <v>1510</v>
      </c>
    </row>
    <row r="19" spans="1:6">
      <c r="A19" s="3" t="s">
        <v>1508</v>
      </c>
    </row>
    <row r="20" spans="1:6">
      <c r="A20" s="4" t="s">
        <v>1532</v>
      </c>
      <c r="B20" s="6">
        <v>1089</v>
      </c>
      <c r="D20" s="6">
        <v>1166</v>
      </c>
      <c r="F20" s="6">
        <v>1374</v>
      </c>
    </row>
    <row r="21" spans="1:6">
      <c r="A21" s="4" t="s">
        <v>1533</v>
      </c>
      <c r="B21" s="6">
        <v>50</v>
      </c>
      <c r="D21" s="6">
        <v>108</v>
      </c>
      <c r="F21" s="6">
        <v>130</v>
      </c>
    </row>
    <row r="22" spans="1:6">
      <c r="A22" s="4" t="s">
        <v>1534</v>
      </c>
      <c r="B22" s="6">
        <v>74</v>
      </c>
      <c r="D22" s="6">
        <v>82</v>
      </c>
      <c r="F22" s="6">
        <v>79</v>
      </c>
    </row>
    <row r="23" spans="1:6">
      <c r="A23" s="4" t="s">
        <v>1535</v>
      </c>
      <c r="B23" s="6">
        <v>15224</v>
      </c>
      <c r="D23" s="6">
        <v>15289</v>
      </c>
      <c r="F23" s="6">
        <v>15289</v>
      </c>
    </row>
    <row r="24" spans="1:6">
      <c r="A24" s="4" t="s">
        <v>1536</v>
      </c>
      <c r="B24" s="6">
        <v>399169</v>
      </c>
      <c r="D24" s="6">
        <v>364550</v>
      </c>
      <c r="F24" s="6">
        <v>289746</v>
      </c>
    </row>
    <row r="25" spans="1:6">
      <c r="A25" s="4" t="s">
        <v>1515</v>
      </c>
    </row>
    <row r="26" spans="1:6">
      <c r="A26" s="3" t="s">
        <v>1508</v>
      </c>
    </row>
    <row r="27" spans="1:6">
      <c r="A27" s="4" t="s">
        <v>165</v>
      </c>
      <c r="B27" s="6">
        <v>1037</v>
      </c>
      <c r="D27" s="6">
        <v>1070</v>
      </c>
      <c r="F27" s="6">
        <v>1041</v>
      </c>
    </row>
    <row r="28" spans="1:6">
      <c r="A28" s="4" t="s">
        <v>1532</v>
      </c>
      <c r="B28" s="6">
        <v>1631</v>
      </c>
      <c r="D28" s="6">
        <v>1769</v>
      </c>
      <c r="F28" s="6">
        <v>1644</v>
      </c>
    </row>
    <row r="29" spans="1:6">
      <c r="A29" s="4" t="s">
        <v>1533</v>
      </c>
      <c r="B29" s="6">
        <v>3063</v>
      </c>
      <c r="D29" s="6">
        <v>3608</v>
      </c>
      <c r="F29" s="6">
        <v>3187</v>
      </c>
    </row>
    <row r="30" spans="1:6">
      <c r="A30" s="4" t="s">
        <v>1534</v>
      </c>
      <c r="B30" s="6">
        <v>2423</v>
      </c>
      <c r="D30" s="6">
        <v>2350</v>
      </c>
      <c r="F30" s="6">
        <v>2268</v>
      </c>
    </row>
    <row r="31" spans="1:6">
      <c r="A31" s="4" t="s">
        <v>1535</v>
      </c>
      <c r="B31" s="6">
        <v>14851</v>
      </c>
      <c r="D31" s="6">
        <v>14851</v>
      </c>
      <c r="F31" s="6">
        <v>14851</v>
      </c>
    </row>
    <row r="32" spans="1:6">
      <c r="A32" s="4" t="s">
        <v>1536</v>
      </c>
      <c r="B32" s="6">
        <v>73809</v>
      </c>
      <c r="D32" s="6">
        <v>73699</v>
      </c>
      <c r="F32" s="6">
        <v>70242</v>
      </c>
    </row>
    <row r="33" spans="1:6">
      <c r="A33" s="4" t="s">
        <v>1516</v>
      </c>
    </row>
    <row r="34" spans="1:6">
      <c r="A34" s="3" t="s">
        <v>1508</v>
      </c>
    </row>
    <row r="35" spans="1:6">
      <c r="A35" s="4" t="s">
        <v>165</v>
      </c>
      <c r="B35" s="6">
        <v>1941</v>
      </c>
      <c r="D35" s="6">
        <v>1835</v>
      </c>
      <c r="F35" s="6">
        <v>1777</v>
      </c>
    </row>
    <row r="36" spans="1:6">
      <c r="A36" s="4" t="s">
        <v>1532</v>
      </c>
      <c r="B36" s="6">
        <v>-1010</v>
      </c>
      <c r="D36" s="6">
        <v>-526</v>
      </c>
      <c r="F36" s="6">
        <v>-452</v>
      </c>
    </row>
    <row r="37" spans="1:6">
      <c r="A37" s="4" t="s">
        <v>1533</v>
      </c>
      <c r="B37" s="6">
        <v>6765</v>
      </c>
      <c r="D37" s="6">
        <v>7364</v>
      </c>
      <c r="F37" s="6">
        <v>6241</v>
      </c>
    </row>
    <row r="38" spans="1:6">
      <c r="A38" s="4" t="s">
        <v>1534</v>
      </c>
      <c r="B38" s="6">
        <v>3376</v>
      </c>
      <c r="D38" s="6">
        <v>2947</v>
      </c>
      <c r="F38" s="6">
        <v>2830</v>
      </c>
    </row>
    <row r="39" spans="1:6">
      <c r="A39" s="4" t="s">
        <v>1535</v>
      </c>
      <c r="B39" s="6">
        <v>11763</v>
      </c>
      <c r="D39" s="6">
        <v>9979</v>
      </c>
      <c r="F39" s="6">
        <v>9851</v>
      </c>
    </row>
    <row r="40" spans="1:6">
      <c r="A40" s="4" t="s">
        <v>1536</v>
      </c>
      <c r="B40" s="6">
        <v>109286</v>
      </c>
      <c r="D40" s="6">
        <v>88651</v>
      </c>
      <c r="F40" s="6">
        <v>80543</v>
      </c>
    </row>
    <row r="41" spans="1:6">
      <c r="A41" s="4" t="s">
        <v>1517</v>
      </c>
    </row>
    <row r="42" spans="1:6">
      <c r="A42" s="3" t="s">
        <v>1508</v>
      </c>
    </row>
    <row r="43" spans="1:6">
      <c r="A43" s="4" t="s">
        <v>165</v>
      </c>
      <c r="B43" s="6">
        <v>737</v>
      </c>
      <c r="D43" s="6">
        <v>752</v>
      </c>
      <c r="F43" s="6">
        <v>690</v>
      </c>
    </row>
    <row r="44" spans="1:6">
      <c r="A44" s="4" t="s">
        <v>1532</v>
      </c>
      <c r="B44" s="6">
        <v>1795</v>
      </c>
      <c r="D44" s="6">
        <v>2253</v>
      </c>
      <c r="F44" s="6">
        <v>2188</v>
      </c>
    </row>
    <row r="45" spans="1:6">
      <c r="A45" s="4" t="s">
        <v>1533</v>
      </c>
      <c r="B45" s="6">
        <v>2133</v>
      </c>
      <c r="D45" s="6">
        <v>2981</v>
      </c>
      <c r="F45" s="6">
        <v>3116</v>
      </c>
    </row>
    <row r="46" spans="1:6">
      <c r="A46" s="4" t="s">
        <v>1534</v>
      </c>
      <c r="B46" s="6">
        <v>2026</v>
      </c>
      <c r="D46" s="6">
        <v>1951</v>
      </c>
      <c r="F46" s="6">
        <v>1890</v>
      </c>
    </row>
    <row r="47" spans="1:6">
      <c r="A47" s="4" t="s">
        <v>1535</v>
      </c>
      <c r="B47" s="6">
        <v>25512</v>
      </c>
      <c r="D47" s="6">
        <v>34800</v>
      </c>
      <c r="F47" s="6">
        <v>34019</v>
      </c>
    </row>
    <row r="48" spans="1:6">
      <c r="A48" s="4" t="s">
        <v>1536</v>
      </c>
      <c r="B48" s="6">
        <v>104318</v>
      </c>
      <c r="D48" s="6">
        <v>104437</v>
      </c>
      <c r="F48" s="6">
        <v>99912</v>
      </c>
    </row>
    <row r="49" spans="1:6">
      <c r="A49" s="4" t="s">
        <v>1518</v>
      </c>
    </row>
    <row r="50" spans="1:6">
      <c r="A50" s="3" t="s">
        <v>1508</v>
      </c>
    </row>
    <row r="51" spans="1:6">
      <c r="A51" s="4" t="s">
        <v>165</v>
      </c>
      <c r="F51" s="6">
        <v>15</v>
      </c>
    </row>
    <row r="52" spans="1:6">
      <c r="A52" s="4" t="s">
        <v>1532</v>
      </c>
      <c r="B52" s="6">
        <v>71</v>
      </c>
      <c r="D52" s="6">
        <v>71</v>
      </c>
      <c r="F52" s="6">
        <v>59</v>
      </c>
    </row>
    <row r="53" spans="1:6">
      <c r="A53" s="4" t="s">
        <v>1533</v>
      </c>
      <c r="B53" s="6">
        <v>98</v>
      </c>
      <c r="D53" s="6">
        <v>158</v>
      </c>
      <c r="F53" s="6">
        <v>276</v>
      </c>
    </row>
    <row r="54" spans="1:6">
      <c r="A54" s="4" t="s">
        <v>1534</v>
      </c>
      <c r="B54" s="6">
        <v>204</v>
      </c>
      <c r="D54" s="6">
        <v>225</v>
      </c>
      <c r="F54" s="6">
        <v>204</v>
      </c>
    </row>
    <row r="55" spans="1:6">
      <c r="A55" s="4" t="s">
        <v>1535</v>
      </c>
      <c r="B55" s="6">
        <v>232</v>
      </c>
      <c r="D55" s="6">
        <v>734</v>
      </c>
      <c r="F55" s="6">
        <v>734</v>
      </c>
    </row>
    <row r="56" spans="1:6">
      <c r="A56" s="4" t="s">
        <v>1536</v>
      </c>
      <c r="B56" s="6">
        <v>6771</v>
      </c>
      <c r="D56" s="6">
        <v>6872</v>
      </c>
      <c r="F56" s="6">
        <v>6243</v>
      </c>
    </row>
    <row r="57" spans="1:6">
      <c r="A57" s="4" t="s">
        <v>1519</v>
      </c>
    </row>
    <row r="58" spans="1:6">
      <c r="A58" s="3" t="s">
        <v>1508</v>
      </c>
    </row>
    <row r="59" spans="1:6">
      <c r="A59" s="4" t="s">
        <v>165</v>
      </c>
      <c r="B59" s="6">
        <v>61</v>
      </c>
      <c r="D59" s="6">
        <v>86</v>
      </c>
      <c r="F59" s="6">
        <v>91</v>
      </c>
    </row>
    <row r="60" spans="1:6">
      <c r="A60" s="4" t="s">
        <v>1532</v>
      </c>
      <c r="B60" s="6">
        <v>669</v>
      </c>
      <c r="D60" s="6">
        <v>603</v>
      </c>
      <c r="F60" s="6">
        <v>634</v>
      </c>
    </row>
    <row r="61" spans="1:6">
      <c r="A61" s="4" t="s">
        <v>1533</v>
      </c>
      <c r="B61" s="6">
        <v>903</v>
      </c>
      <c r="D61" s="6">
        <v>1760</v>
      </c>
      <c r="F61" s="6">
        <v>1587</v>
      </c>
    </row>
    <row r="62" spans="1:6">
      <c r="A62" s="4" t="s">
        <v>1534</v>
      </c>
      <c r="B62" s="6">
        <v>1216</v>
      </c>
      <c r="D62" s="6">
        <v>1192</v>
      </c>
      <c r="F62" s="6">
        <v>1115</v>
      </c>
    </row>
    <row r="63" spans="1:6">
      <c r="A63" s="4" t="s">
        <v>1535</v>
      </c>
      <c r="B63" s="6">
        <v>6152</v>
      </c>
      <c r="D63" s="6">
        <v>6229</v>
      </c>
      <c r="F63" s="6">
        <v>6281</v>
      </c>
    </row>
    <row r="64" spans="1:6">
      <c r="A64" s="4" t="s">
        <v>1536</v>
      </c>
      <c r="B64" s="6">
        <v>26173</v>
      </c>
      <c r="D64" s="6">
        <v>26494</v>
      </c>
      <c r="F64" s="6">
        <v>24724</v>
      </c>
    </row>
    <row r="65" spans="1:6">
      <c r="A65" s="4" t="s">
        <v>1530</v>
      </c>
    </row>
    <row r="66" spans="1:6">
      <c r="A66" s="3" t="s">
        <v>1508</v>
      </c>
    </row>
    <row r="67" spans="1:6">
      <c r="A67" s="4" t="s">
        <v>165</v>
      </c>
      <c r="B67" s="6">
        <v>483</v>
      </c>
      <c r="D67" s="6">
        <v>416</v>
      </c>
      <c r="F67" s="6">
        <v>458</v>
      </c>
    </row>
    <row r="68" spans="1:6">
      <c r="A68" s="4" t="s">
        <v>1537</v>
      </c>
      <c r="B68" s="6">
        <v>8855</v>
      </c>
      <c r="D68" s="6">
        <v>15159</v>
      </c>
      <c r="F68" s="6">
        <v>-4673</v>
      </c>
    </row>
    <row r="69" spans="1:6">
      <c r="A69" s="4" t="s">
        <v>1538</v>
      </c>
      <c r="B69" s="6">
        <v>-102</v>
      </c>
      <c r="D69" s="6">
        <v>-88</v>
      </c>
      <c r="F69" s="6">
        <v>-96</v>
      </c>
    </row>
    <row r="70" spans="1:6">
      <c r="A70" s="4" t="s">
        <v>1539</v>
      </c>
      <c r="B70" s="6">
        <v>57</v>
      </c>
      <c r="D70" s="6">
        <v>148</v>
      </c>
      <c r="F70" s="6">
        <v>-753</v>
      </c>
    </row>
    <row r="71" spans="1:6">
      <c r="A71" s="4" t="s">
        <v>1535</v>
      </c>
      <c r="B71" s="6">
        <v>73734</v>
      </c>
      <c r="D71" s="6">
        <v>81882</v>
      </c>
      <c r="F71" s="6">
        <v>81025</v>
      </c>
    </row>
    <row r="72" spans="1:6">
      <c r="A72" s="4" t="s">
        <v>1520</v>
      </c>
    </row>
    <row r="73" spans="1:6">
      <c r="A73" s="3" t="s">
        <v>1508</v>
      </c>
    </row>
    <row r="74" spans="1:6">
      <c r="A74" s="4" t="s">
        <v>165</v>
      </c>
      <c r="B74" s="6">
        <v>-176</v>
      </c>
      <c r="D74" s="6">
        <v>-198</v>
      </c>
      <c r="F74" s="6">
        <v>-219</v>
      </c>
    </row>
    <row r="75" spans="1:6">
      <c r="A75" s="4" t="s">
        <v>1532</v>
      </c>
      <c r="B75" s="6">
        <v>-615</v>
      </c>
      <c r="D75" s="6">
        <v>349</v>
      </c>
      <c r="F75" s="6">
        <v>-246</v>
      </c>
    </row>
    <row r="76" spans="1:6">
      <c r="A76" s="4" t="s">
        <v>1536</v>
      </c>
      <c r="B76" s="5">
        <v>80469</v>
      </c>
      <c r="D76" s="5">
        <v>71144</v>
      </c>
      <c r="F76" s="5">
        <v>55359</v>
      </c>
    </row>
    <row r="77" spans="1:6">
      <c r="A77" s="159"/>
      <c r="B77" s="159"/>
      <c r="C77" s="159"/>
      <c r="D77" s="159"/>
      <c r="E77" s="159"/>
      <c r="F77" s="159"/>
    </row>
    <row r="78" spans="1:6">
      <c r="A78" s="4" t="s">
        <v>105</v>
      </c>
      <c r="B78" s="164" t="s">
        <v>151</v>
      </c>
      <c r="C78" s="159"/>
      <c r="D78" s="159"/>
      <c r="E78" s="159"/>
      <c r="F78" s="159"/>
    </row>
  </sheetData>
  <mergeCells count="6">
    <mergeCell ref="B78:F78"/>
    <mergeCell ref="A1:A2"/>
    <mergeCell ref="B1:F1"/>
    <mergeCell ref="B2:C2"/>
    <mergeCell ref="D2:E2"/>
    <mergeCell ref="A77:F7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election sqref="A1:A2"/>
    </sheetView>
  </sheetViews>
  <sheetFormatPr defaultRowHeight="15"/>
  <cols>
    <col min="1" max="1" width="56" customWidth="1"/>
    <col min="2" max="2" width="80" customWidth="1"/>
  </cols>
  <sheetData>
    <row r="1" spans="1:2">
      <c r="A1" s="158" t="s">
        <v>133</v>
      </c>
      <c r="B1" s="2" t="s">
        <v>1</v>
      </c>
    </row>
    <row r="2" spans="1:2">
      <c r="A2" s="159"/>
      <c r="B2" s="2" t="s">
        <v>2</v>
      </c>
    </row>
    <row r="3" spans="1:2">
      <c r="A3" s="3" t="s">
        <v>270</v>
      </c>
    </row>
    <row r="4" spans="1:2" ht="409.5">
      <c r="A4" s="4" t="s">
        <v>133</v>
      </c>
      <c r="B4" s="4" t="s">
        <v>271</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D22"/>
  <sheetViews>
    <sheetView workbookViewId="0"/>
  </sheetViews>
  <sheetFormatPr defaultRowHeight="15"/>
  <cols>
    <col min="1" max="1" width="80" customWidth="1"/>
    <col min="2" max="2" width="16" customWidth="1"/>
    <col min="3" max="4" width="14" customWidth="1"/>
  </cols>
  <sheetData>
    <row r="1" spans="1:4">
      <c r="A1" s="158" t="s">
        <v>1540</v>
      </c>
      <c r="B1" s="165" t="s">
        <v>1</v>
      </c>
      <c r="C1" s="159"/>
      <c r="D1" s="159"/>
    </row>
    <row r="2" spans="1:4">
      <c r="A2" s="159"/>
      <c r="B2" s="2" t="s">
        <v>2</v>
      </c>
      <c r="C2" s="2" t="s">
        <v>154</v>
      </c>
      <c r="D2" s="2" t="s">
        <v>158</v>
      </c>
    </row>
    <row r="3" spans="1:4">
      <c r="A3" s="4" t="s">
        <v>1541</v>
      </c>
    </row>
    <row r="4" spans="1:4">
      <c r="A4" s="3" t="s">
        <v>1508</v>
      </c>
    </row>
    <row r="5" spans="1:4">
      <c r="A5" s="4" t="s">
        <v>1542</v>
      </c>
      <c r="B5" s="5">
        <v>47838</v>
      </c>
      <c r="C5" s="5">
        <v>47578</v>
      </c>
      <c r="D5" s="5">
        <v>44513</v>
      </c>
    </row>
    <row r="6" spans="1:4">
      <c r="A6" s="4" t="s">
        <v>1543</v>
      </c>
      <c r="B6" s="6">
        <v>11533</v>
      </c>
      <c r="C6" s="6">
        <v>10214</v>
      </c>
      <c r="D6" s="6">
        <v>8970</v>
      </c>
    </row>
    <row r="7" spans="1:4">
      <c r="A7" s="4" t="s">
        <v>1544</v>
      </c>
      <c r="B7" s="6">
        <v>-898</v>
      </c>
      <c r="C7" s="6">
        <v>-821</v>
      </c>
      <c r="D7" s="6">
        <v>-869</v>
      </c>
    </row>
    <row r="8" spans="1:4">
      <c r="A8" s="4" t="s">
        <v>1545</v>
      </c>
      <c r="B8" s="6">
        <v>58473</v>
      </c>
      <c r="C8" s="6">
        <v>56971</v>
      </c>
      <c r="D8" s="6">
        <v>52614</v>
      </c>
    </row>
    <row r="9" spans="1:4">
      <c r="A9" s="4" t="s">
        <v>1546</v>
      </c>
      <c r="B9" s="6">
        <v>46418</v>
      </c>
      <c r="C9" s="6">
        <v>46540</v>
      </c>
      <c r="D9" s="6">
        <v>43095</v>
      </c>
    </row>
    <row r="10" spans="1:4">
      <c r="A10" s="4" t="s">
        <v>1547</v>
      </c>
      <c r="B10" s="6">
        <v>11449</v>
      </c>
      <c r="C10" s="6">
        <v>9643</v>
      </c>
      <c r="D10" s="6">
        <v>8649</v>
      </c>
    </row>
    <row r="11" spans="1:4">
      <c r="A11" s="4" t="s">
        <v>1548</v>
      </c>
      <c r="B11" s="6">
        <v>-907</v>
      </c>
      <c r="C11" s="6">
        <v>-851</v>
      </c>
      <c r="D11" s="6">
        <v>-825</v>
      </c>
    </row>
    <row r="12" spans="1:4">
      <c r="A12" s="4" t="s">
        <v>1511</v>
      </c>
      <c r="B12" s="6">
        <v>56960</v>
      </c>
      <c r="C12" s="6">
        <v>55332</v>
      </c>
      <c r="D12" s="6">
        <v>50919</v>
      </c>
    </row>
    <row r="13" spans="1:4">
      <c r="A13" s="4" t="s">
        <v>1549</v>
      </c>
    </row>
    <row r="14" spans="1:4">
      <c r="A14" s="3" t="s">
        <v>1508</v>
      </c>
    </row>
    <row r="15" spans="1:4">
      <c r="A15" s="4" t="s">
        <v>1542</v>
      </c>
      <c r="B15" s="6">
        <v>510</v>
      </c>
      <c r="C15" s="6">
        <v>839</v>
      </c>
      <c r="D15" s="6">
        <v>1111</v>
      </c>
    </row>
    <row r="16" spans="1:4">
      <c r="A16" s="4" t="s">
        <v>1543</v>
      </c>
      <c r="B16" s="6">
        <v>5960</v>
      </c>
      <c r="C16" s="6">
        <v>5046</v>
      </c>
      <c r="D16" s="6">
        <v>5540</v>
      </c>
    </row>
    <row r="17" spans="1:4">
      <c r="A17" s="4" t="s">
        <v>1544</v>
      </c>
      <c r="B17" s="6">
        <v>-42</v>
      </c>
      <c r="C17" s="6">
        <v>-45</v>
      </c>
      <c r="D17" s="6">
        <v>-49</v>
      </c>
    </row>
    <row r="18" spans="1:4">
      <c r="A18" s="4" t="s">
        <v>1545</v>
      </c>
      <c r="B18" s="6">
        <v>6428</v>
      </c>
      <c r="C18" s="6">
        <v>5840</v>
      </c>
      <c r="D18" s="6">
        <v>6602</v>
      </c>
    </row>
    <row r="19" spans="1:4">
      <c r="A19" s="4" t="s">
        <v>1546</v>
      </c>
      <c r="B19" s="6">
        <v>510</v>
      </c>
      <c r="C19" s="6">
        <v>839</v>
      </c>
      <c r="D19" s="6">
        <v>1111</v>
      </c>
    </row>
    <row r="20" spans="1:4">
      <c r="A20" s="4" t="s">
        <v>1547</v>
      </c>
      <c r="B20" s="6">
        <v>5973</v>
      </c>
      <c r="C20" s="6">
        <v>4952</v>
      </c>
      <c r="D20" s="6">
        <v>5438</v>
      </c>
    </row>
    <row r="21" spans="1:4">
      <c r="A21" s="4" t="s">
        <v>1548</v>
      </c>
      <c r="B21" s="6">
        <v>-42</v>
      </c>
      <c r="C21" s="6">
        <v>-45</v>
      </c>
      <c r="D21" s="6">
        <v>-50</v>
      </c>
    </row>
    <row r="22" spans="1:4">
      <c r="A22" s="4" t="s">
        <v>1511</v>
      </c>
      <c r="B22" s="5">
        <v>6441</v>
      </c>
      <c r="C22" s="5">
        <v>5746</v>
      </c>
      <c r="D22" s="5">
        <v>6499</v>
      </c>
    </row>
  </sheetData>
  <mergeCells count="2">
    <mergeCell ref="A1:A2"/>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D32"/>
  <sheetViews>
    <sheetView workbookViewId="0"/>
  </sheetViews>
  <sheetFormatPr defaultRowHeight="15"/>
  <cols>
    <col min="1" max="1" width="80" customWidth="1"/>
    <col min="2" max="2" width="16" customWidth="1"/>
    <col min="3" max="4" width="14" customWidth="1"/>
  </cols>
  <sheetData>
    <row r="1" spans="1:4">
      <c r="A1" s="158" t="s">
        <v>1550</v>
      </c>
      <c r="B1" s="165" t="s">
        <v>1</v>
      </c>
      <c r="C1" s="159"/>
      <c r="D1" s="159"/>
    </row>
    <row r="2" spans="1:4">
      <c r="A2" s="159"/>
      <c r="B2" s="2" t="s">
        <v>2</v>
      </c>
      <c r="C2" s="2" t="s">
        <v>154</v>
      </c>
      <c r="D2" s="2" t="s">
        <v>158</v>
      </c>
    </row>
    <row r="3" spans="1:4">
      <c r="A3" s="4" t="s">
        <v>1541</v>
      </c>
    </row>
    <row r="4" spans="1:4">
      <c r="A4" s="3" t="s">
        <v>1508</v>
      </c>
    </row>
    <row r="5" spans="1:4">
      <c r="A5" s="4" t="s">
        <v>1545</v>
      </c>
      <c r="B5" s="5">
        <v>58473</v>
      </c>
      <c r="C5" s="5">
        <v>56971</v>
      </c>
      <c r="D5" s="5">
        <v>52614</v>
      </c>
    </row>
    <row r="6" spans="1:4">
      <c r="A6" s="4" t="s">
        <v>1549</v>
      </c>
    </row>
    <row r="7" spans="1:4">
      <c r="A7" s="3" t="s">
        <v>1508</v>
      </c>
    </row>
    <row r="8" spans="1:4">
      <c r="A8" s="4" t="s">
        <v>1545</v>
      </c>
      <c r="B8" s="6">
        <v>6428</v>
      </c>
      <c r="C8" s="6">
        <v>5840</v>
      </c>
      <c r="D8" s="6">
        <v>6602</v>
      </c>
    </row>
    <row r="9" spans="1:4">
      <c r="A9" s="4" t="s">
        <v>1551</v>
      </c>
    </row>
    <row r="10" spans="1:4">
      <c r="A10" s="3" t="s">
        <v>1508</v>
      </c>
    </row>
    <row r="11" spans="1:4">
      <c r="A11" s="4" t="s">
        <v>1545</v>
      </c>
      <c r="B11" s="6">
        <v>50250</v>
      </c>
      <c r="C11" s="6">
        <v>50529</v>
      </c>
      <c r="D11" s="6">
        <v>46146</v>
      </c>
    </row>
    <row r="12" spans="1:4">
      <c r="A12" s="4" t="s">
        <v>1552</v>
      </c>
    </row>
    <row r="13" spans="1:4">
      <c r="A13" s="3" t="s">
        <v>1508</v>
      </c>
    </row>
    <row r="14" spans="1:4">
      <c r="A14" s="4" t="s">
        <v>1545</v>
      </c>
      <c r="B14" s="6">
        <v>2820</v>
      </c>
      <c r="C14" s="6">
        <v>2553</v>
      </c>
      <c r="D14" s="6">
        <v>3598</v>
      </c>
    </row>
    <row r="15" spans="1:4">
      <c r="A15" s="4" t="s">
        <v>1553</v>
      </c>
    </row>
    <row r="16" spans="1:4">
      <c r="A16" s="3" t="s">
        <v>1508</v>
      </c>
    </row>
    <row r="17" spans="1:4">
      <c r="A17" s="4" t="s">
        <v>1545</v>
      </c>
      <c r="B17" s="6">
        <v>3410</v>
      </c>
      <c r="C17" s="6">
        <v>3114</v>
      </c>
      <c r="D17" s="6">
        <v>3726</v>
      </c>
    </row>
    <row r="18" spans="1:4">
      <c r="A18" s="4" t="s">
        <v>1554</v>
      </c>
    </row>
    <row r="19" spans="1:4">
      <c r="A19" s="3" t="s">
        <v>1508</v>
      </c>
    </row>
    <row r="20" spans="1:4">
      <c r="A20" s="4" t="s">
        <v>1545</v>
      </c>
      <c r="B20" s="6">
        <v>1652</v>
      </c>
      <c r="C20" s="6">
        <v>1582</v>
      </c>
      <c r="D20" s="6">
        <v>1361</v>
      </c>
    </row>
    <row r="21" spans="1:4">
      <c r="A21" s="4" t="s">
        <v>1555</v>
      </c>
    </row>
    <row r="22" spans="1:4">
      <c r="A22" s="3" t="s">
        <v>1508</v>
      </c>
    </row>
    <row r="23" spans="1:4">
      <c r="A23" s="4" t="s">
        <v>1545</v>
      </c>
      <c r="B23" s="6">
        <v>3751</v>
      </c>
      <c r="C23" s="6">
        <v>2535</v>
      </c>
      <c r="D23" s="6">
        <v>2157</v>
      </c>
    </row>
    <row r="24" spans="1:4">
      <c r="A24" s="4" t="s">
        <v>1556</v>
      </c>
    </row>
    <row r="25" spans="1:4">
      <c r="A25" s="3" t="s">
        <v>1508</v>
      </c>
    </row>
    <row r="26" spans="1:4">
      <c r="A26" s="4" t="s">
        <v>1545</v>
      </c>
      <c r="B26" s="6">
        <v>1120</v>
      </c>
      <c r="C26" s="6">
        <v>908</v>
      </c>
      <c r="D26" s="6">
        <v>939</v>
      </c>
    </row>
    <row r="27" spans="1:4">
      <c r="A27" s="4" t="s">
        <v>1557</v>
      </c>
    </row>
    <row r="28" spans="1:4">
      <c r="A28" s="3" t="s">
        <v>1508</v>
      </c>
    </row>
    <row r="29" spans="1:4">
      <c r="A29" s="4" t="s">
        <v>1545</v>
      </c>
      <c r="B29" s="6">
        <v>1062</v>
      </c>
      <c r="C29" s="6">
        <v>793</v>
      </c>
      <c r="D29" s="6">
        <v>585</v>
      </c>
    </row>
    <row r="30" spans="1:4">
      <c r="A30" s="4" t="s">
        <v>1558</v>
      </c>
    </row>
    <row r="31" spans="1:4">
      <c r="A31" s="3" t="s">
        <v>1508</v>
      </c>
    </row>
    <row r="32" spans="1:4">
      <c r="A32" s="4" t="s">
        <v>1545</v>
      </c>
      <c r="B32" s="5">
        <v>836</v>
      </c>
      <c r="C32" s="5">
        <v>797</v>
      </c>
      <c r="D32" s="5">
        <v>704</v>
      </c>
    </row>
  </sheetData>
  <mergeCells count="2">
    <mergeCell ref="A1:A2"/>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L19"/>
  <sheetViews>
    <sheetView workbookViewId="0"/>
  </sheetViews>
  <sheetFormatPr defaultRowHeight="15"/>
  <cols>
    <col min="1" max="1" width="80" customWidth="1"/>
    <col min="2" max="2" width="15" customWidth="1"/>
    <col min="3" max="9" width="14" customWidth="1"/>
    <col min="10" max="10" width="16" customWidth="1"/>
    <col min="11" max="12" width="14" customWidth="1"/>
  </cols>
  <sheetData>
    <row r="1" spans="1:12">
      <c r="A1" s="158" t="s">
        <v>1559</v>
      </c>
      <c r="B1" s="165" t="s">
        <v>733</v>
      </c>
      <c r="C1" s="159"/>
      <c r="D1" s="159"/>
      <c r="E1" s="159"/>
      <c r="F1" s="159"/>
      <c r="G1" s="159"/>
      <c r="H1" s="159"/>
      <c r="I1" s="159"/>
      <c r="J1" s="165" t="s">
        <v>1</v>
      </c>
      <c r="K1" s="159"/>
      <c r="L1" s="159"/>
    </row>
    <row r="2" spans="1:12">
      <c r="A2" s="159"/>
      <c r="B2" s="2" t="s">
        <v>2</v>
      </c>
      <c r="C2" s="2" t="s">
        <v>734</v>
      </c>
      <c r="D2" s="2" t="s">
        <v>4</v>
      </c>
      <c r="E2" s="2" t="s">
        <v>735</v>
      </c>
      <c r="F2" s="2" t="s">
        <v>154</v>
      </c>
      <c r="G2" s="2" t="s">
        <v>736</v>
      </c>
      <c r="H2" s="2" t="s">
        <v>737</v>
      </c>
      <c r="I2" s="2" t="s">
        <v>738</v>
      </c>
      <c r="J2" s="2" t="s">
        <v>2</v>
      </c>
      <c r="K2" s="2" t="s">
        <v>154</v>
      </c>
      <c r="L2" s="2" t="s">
        <v>158</v>
      </c>
    </row>
    <row r="3" spans="1:12">
      <c r="A3" s="3" t="s">
        <v>1508</v>
      </c>
    </row>
    <row r="4" spans="1:12">
      <c r="A4" s="4" t="s">
        <v>1560</v>
      </c>
      <c r="B4" s="5">
        <v>64381</v>
      </c>
      <c r="C4" s="5">
        <v>63024</v>
      </c>
      <c r="D4" s="5">
        <v>56840</v>
      </c>
      <c r="E4" s="5">
        <v>61265</v>
      </c>
      <c r="F4" s="5">
        <v>65368</v>
      </c>
      <c r="G4" s="5">
        <v>64972</v>
      </c>
      <c r="H4" s="5">
        <v>63598</v>
      </c>
      <c r="I4" s="5">
        <v>60678</v>
      </c>
      <c r="J4" s="5">
        <v>245510</v>
      </c>
      <c r="K4" s="5">
        <v>254616</v>
      </c>
      <c r="L4" s="5">
        <v>247837</v>
      </c>
    </row>
    <row r="5" spans="1:12">
      <c r="A5" s="4" t="s">
        <v>1561</v>
      </c>
    </row>
    <row r="6" spans="1:12">
      <c r="A6" s="3" t="s">
        <v>1508</v>
      </c>
    </row>
    <row r="7" spans="1:12">
      <c r="A7" s="4" t="s">
        <v>1560</v>
      </c>
      <c r="J7" s="5">
        <v>132300</v>
      </c>
      <c r="K7" s="5">
        <v>140800</v>
      </c>
      <c r="L7" s="5">
        <v>139100</v>
      </c>
    </row>
    <row r="8" spans="1:12" ht="30">
      <c r="A8" s="4" t="s">
        <v>1562</v>
      </c>
    </row>
    <row r="9" spans="1:12">
      <c r="A9" s="3" t="s">
        <v>1508</v>
      </c>
    </row>
    <row r="10" spans="1:12">
      <c r="A10" s="4" t="s">
        <v>666</v>
      </c>
      <c r="J10" s="4" t="s">
        <v>1563</v>
      </c>
      <c r="K10" s="4" t="s">
        <v>1564</v>
      </c>
      <c r="L10" s="4" t="s">
        <v>1565</v>
      </c>
    </row>
    <row r="11" spans="1:12" ht="30">
      <c r="A11" s="4" t="s">
        <v>1566</v>
      </c>
    </row>
    <row r="12" spans="1:12">
      <c r="A12" s="3" t="s">
        <v>1508</v>
      </c>
    </row>
    <row r="13" spans="1:12">
      <c r="A13" s="4" t="s">
        <v>666</v>
      </c>
      <c r="J13" s="4" t="s">
        <v>1567</v>
      </c>
    </row>
    <row r="14" spans="1:12">
      <c r="A14" s="4" t="s">
        <v>145</v>
      </c>
    </row>
    <row r="15" spans="1:12">
      <c r="A15" s="3" t="s">
        <v>1508</v>
      </c>
    </row>
    <row r="16" spans="1:12">
      <c r="A16" s="4" t="s">
        <v>1560</v>
      </c>
      <c r="J16" s="5">
        <v>41764</v>
      </c>
      <c r="K16" s="5">
        <v>43453</v>
      </c>
      <c r="L16" s="5">
        <v>43673</v>
      </c>
    </row>
    <row r="17" spans="1:12" ht="30">
      <c r="A17" s="4" t="s">
        <v>1568</v>
      </c>
    </row>
    <row r="18" spans="1:12">
      <c r="A18" s="3" t="s">
        <v>1508</v>
      </c>
    </row>
    <row r="19" spans="1:12">
      <c r="A19" s="4" t="s">
        <v>666</v>
      </c>
      <c r="J19" s="4" t="s">
        <v>1569</v>
      </c>
      <c r="K19" s="4" t="s">
        <v>1569</v>
      </c>
      <c r="L19" s="4" t="s">
        <v>1569</v>
      </c>
    </row>
  </sheetData>
  <mergeCells count="3">
    <mergeCell ref="A1:A2"/>
    <mergeCell ref="B1:I1"/>
    <mergeCell ref="J1:L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T11"/>
  <sheetViews>
    <sheetView workbookViewId="0"/>
  </sheetViews>
  <sheetFormatPr defaultRowHeight="15"/>
  <cols>
    <col min="1" max="2" width="80" customWidth="1"/>
    <col min="3" max="3" width="13" customWidth="1"/>
    <col min="4" max="4" width="14" customWidth="1"/>
    <col min="5" max="5" width="13" customWidth="1"/>
    <col min="6" max="6" width="14" customWidth="1"/>
    <col min="7" max="7" width="13" customWidth="1"/>
    <col min="8" max="8" width="14" customWidth="1"/>
    <col min="9" max="9" width="13" customWidth="1"/>
    <col min="10" max="10" width="14" customWidth="1"/>
    <col min="11" max="11" width="13" customWidth="1"/>
    <col min="12" max="12" width="14" customWidth="1"/>
    <col min="13" max="13" width="13" customWidth="1"/>
    <col min="14" max="14" width="14" customWidth="1"/>
    <col min="15" max="15" width="13" customWidth="1"/>
    <col min="16" max="16" width="14" customWidth="1"/>
    <col min="17" max="17" width="13" customWidth="1"/>
    <col min="18" max="18" width="16" customWidth="1"/>
    <col min="19" max="20" width="14" customWidth="1"/>
  </cols>
  <sheetData>
    <row r="1" spans="1:20">
      <c r="A1" s="158" t="s">
        <v>1570</v>
      </c>
      <c r="B1" s="165" t="s">
        <v>733</v>
      </c>
      <c r="C1" s="159"/>
      <c r="D1" s="159"/>
      <c r="E1" s="159"/>
      <c r="F1" s="159"/>
      <c r="G1" s="159"/>
      <c r="H1" s="159"/>
      <c r="I1" s="159"/>
      <c r="J1" s="159"/>
      <c r="K1" s="159"/>
      <c r="L1" s="159"/>
      <c r="M1" s="159"/>
      <c r="N1" s="159"/>
      <c r="O1" s="159"/>
      <c r="P1" s="159"/>
      <c r="Q1" s="159"/>
      <c r="R1" s="165" t="s">
        <v>1</v>
      </c>
      <c r="S1" s="159"/>
      <c r="T1" s="159"/>
    </row>
    <row r="2" spans="1:20">
      <c r="A2" s="159"/>
      <c r="B2" s="165" t="s">
        <v>2</v>
      </c>
      <c r="C2" s="159"/>
      <c r="D2" s="165" t="s">
        <v>734</v>
      </c>
      <c r="E2" s="159"/>
      <c r="F2" s="165" t="s">
        <v>4</v>
      </c>
      <c r="G2" s="159"/>
      <c r="H2" s="165" t="s">
        <v>735</v>
      </c>
      <c r="I2" s="159"/>
      <c r="J2" s="165" t="s">
        <v>154</v>
      </c>
      <c r="K2" s="159"/>
      <c r="L2" s="165" t="s">
        <v>736</v>
      </c>
      <c r="M2" s="159"/>
      <c r="N2" s="165" t="s">
        <v>737</v>
      </c>
      <c r="O2" s="159"/>
      <c r="P2" s="165" t="s">
        <v>738</v>
      </c>
      <c r="Q2" s="159"/>
      <c r="R2" s="2" t="s">
        <v>2</v>
      </c>
      <c r="S2" s="2" t="s">
        <v>154</v>
      </c>
      <c r="T2" s="2" t="s">
        <v>158</v>
      </c>
    </row>
    <row r="3" spans="1:20">
      <c r="A3" s="3" t="s">
        <v>1571</v>
      </c>
    </row>
    <row r="4" spans="1:20">
      <c r="A4" s="4" t="s">
        <v>1560</v>
      </c>
      <c r="B4" s="5">
        <v>64381</v>
      </c>
      <c r="D4" s="5">
        <v>63024</v>
      </c>
      <c r="F4" s="5">
        <v>56840</v>
      </c>
      <c r="H4" s="5">
        <v>61265</v>
      </c>
      <c r="J4" s="5">
        <v>65368</v>
      </c>
      <c r="L4" s="5">
        <v>64972</v>
      </c>
      <c r="N4" s="5">
        <v>63598</v>
      </c>
      <c r="P4" s="5">
        <v>60678</v>
      </c>
      <c r="R4" s="5">
        <v>245510</v>
      </c>
      <c r="S4" s="5">
        <v>254616</v>
      </c>
      <c r="T4" s="5">
        <v>247837</v>
      </c>
    </row>
    <row r="5" spans="1:20">
      <c r="A5" s="4" t="s">
        <v>1572</v>
      </c>
      <c r="B5" s="6">
        <v>35835</v>
      </c>
      <c r="C5" s="4" t="s">
        <v>105</v>
      </c>
      <c r="D5" s="6">
        <v>30137</v>
      </c>
      <c r="E5" s="4" t="s">
        <v>105</v>
      </c>
      <c r="F5" s="6">
        <v>26295</v>
      </c>
      <c r="G5" s="4" t="s">
        <v>105</v>
      </c>
      <c r="H5" s="6">
        <v>-49746</v>
      </c>
      <c r="I5" s="4" t="s">
        <v>105</v>
      </c>
      <c r="J5" s="6">
        <v>29159</v>
      </c>
      <c r="K5" s="4" t="s">
        <v>105</v>
      </c>
      <c r="L5" s="6">
        <v>16524</v>
      </c>
      <c r="M5" s="4" t="s">
        <v>105</v>
      </c>
      <c r="N5" s="6">
        <v>14073</v>
      </c>
      <c r="O5" s="4" t="s">
        <v>105</v>
      </c>
      <c r="P5" s="6">
        <v>21661</v>
      </c>
      <c r="Q5" s="4" t="s">
        <v>105</v>
      </c>
      <c r="R5" s="5">
        <v>42521</v>
      </c>
      <c r="S5" s="5">
        <v>81417</v>
      </c>
      <c r="T5" s="5">
        <v>4021</v>
      </c>
    </row>
    <row r="6" spans="1:20">
      <c r="A6" s="4" t="s">
        <v>1573</v>
      </c>
      <c r="B6" s="5">
        <v>30826</v>
      </c>
      <c r="D6" s="5">
        <v>24737</v>
      </c>
      <c r="F6" s="5">
        <v>31645</v>
      </c>
      <c r="H6" s="5">
        <v>-55617</v>
      </c>
      <c r="J6" s="5">
        <v>24739</v>
      </c>
      <c r="L6" s="5">
        <v>8666</v>
      </c>
      <c r="N6" s="5">
        <v>7934</v>
      </c>
      <c r="P6" s="5">
        <v>16106</v>
      </c>
    </row>
    <row r="7" spans="1:20">
      <c r="A7" s="4" t="s">
        <v>174</v>
      </c>
    </row>
    <row r="8" spans="1:20">
      <c r="A8" s="3" t="s">
        <v>1571</v>
      </c>
    </row>
    <row r="9" spans="1:20" ht="30">
      <c r="A9" s="4" t="s">
        <v>1574</v>
      </c>
      <c r="B9" s="5">
        <v>23015</v>
      </c>
      <c r="D9" s="5">
        <v>18994</v>
      </c>
      <c r="F9" s="5">
        <v>16314</v>
      </c>
      <c r="H9" s="5">
        <v>-30653</v>
      </c>
      <c r="J9" s="5">
        <v>17909</v>
      </c>
      <c r="L9" s="5">
        <v>10119</v>
      </c>
      <c r="N9" s="5">
        <v>8608</v>
      </c>
      <c r="P9" s="5">
        <v>13209</v>
      </c>
      <c r="R9" s="5">
        <v>26668</v>
      </c>
      <c r="S9" s="5">
        <v>49828</v>
      </c>
      <c r="T9" s="5">
        <v>2446</v>
      </c>
    </row>
    <row r="10" spans="1:20">
      <c r="A10" s="159"/>
      <c r="B10" s="159"/>
      <c r="C10" s="159"/>
      <c r="D10" s="159"/>
      <c r="E10" s="159"/>
      <c r="F10" s="159"/>
      <c r="G10" s="159"/>
      <c r="H10" s="159"/>
      <c r="I10" s="159"/>
      <c r="J10" s="159"/>
      <c r="K10" s="159"/>
      <c r="L10" s="159"/>
      <c r="M10" s="159"/>
      <c r="N10" s="159"/>
      <c r="O10" s="159"/>
      <c r="P10" s="159"/>
      <c r="Q10" s="159"/>
      <c r="R10" s="159"/>
      <c r="S10" s="159"/>
      <c r="T10" s="159"/>
    </row>
    <row r="11" spans="1:20">
      <c r="A11" s="4" t="s">
        <v>105</v>
      </c>
      <c r="B11" s="164" t="s">
        <v>1575</v>
      </c>
      <c r="C11" s="159"/>
      <c r="D11" s="159"/>
      <c r="E11" s="159"/>
      <c r="F11" s="159"/>
      <c r="G11" s="159"/>
      <c r="H11" s="159"/>
      <c r="I11" s="159"/>
      <c r="J11" s="159"/>
      <c r="K11" s="159"/>
      <c r="L11" s="159"/>
      <c r="M11" s="159"/>
      <c r="N11" s="159"/>
      <c r="O11" s="159"/>
      <c r="P11" s="159"/>
      <c r="Q11" s="159"/>
      <c r="R11" s="159"/>
      <c r="S11" s="159"/>
      <c r="T11" s="159"/>
    </row>
  </sheetData>
  <mergeCells count="13">
    <mergeCell ref="A10:T10"/>
    <mergeCell ref="B11:T11"/>
    <mergeCell ref="A1:A2"/>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H24"/>
  <sheetViews>
    <sheetView workbookViewId="0"/>
  </sheetViews>
  <sheetFormatPr defaultRowHeight="15"/>
  <cols>
    <col min="1" max="1" width="80" customWidth="1"/>
    <col min="2" max="8" width="21" customWidth="1"/>
  </cols>
  <sheetData>
    <row r="1" spans="1:8" ht="30">
      <c r="A1" s="1" t="s">
        <v>1576</v>
      </c>
      <c r="B1" s="2" t="s">
        <v>100</v>
      </c>
      <c r="C1" s="2" t="s">
        <v>1085</v>
      </c>
      <c r="D1" s="2" t="s">
        <v>1086</v>
      </c>
      <c r="E1" s="2" t="s">
        <v>1087</v>
      </c>
      <c r="F1" s="2" t="s">
        <v>101</v>
      </c>
      <c r="G1" s="2" t="s">
        <v>589</v>
      </c>
      <c r="H1" s="2" t="s">
        <v>956</v>
      </c>
    </row>
    <row r="2" spans="1:8">
      <c r="A2" s="3" t="s">
        <v>1577</v>
      </c>
    </row>
    <row r="3" spans="1:8">
      <c r="A3" s="4" t="s">
        <v>113</v>
      </c>
      <c r="B3" s="5">
        <v>873729</v>
      </c>
      <c r="F3" s="5">
        <v>817729</v>
      </c>
      <c r="G3" s="5">
        <v>707794</v>
      </c>
    </row>
    <row r="4" spans="1:8">
      <c r="A4" s="3" t="s">
        <v>1578</v>
      </c>
    </row>
    <row r="5" spans="1:8">
      <c r="A5" s="4" t="s">
        <v>117</v>
      </c>
      <c r="B5" s="6">
        <v>74098</v>
      </c>
      <c r="F5" s="6">
        <v>66799</v>
      </c>
    </row>
    <row r="6" spans="1:8">
      <c r="A6" s="4" t="s">
        <v>144</v>
      </c>
      <c r="C6" s="9">
        <v>6850</v>
      </c>
      <c r="D6" s="10">
        <v>625.5</v>
      </c>
      <c r="E6" s="11">
        <v>1750</v>
      </c>
    </row>
    <row r="7" spans="1:8">
      <c r="A7" s="4" t="s">
        <v>118</v>
      </c>
      <c r="B7" s="6">
        <v>422393</v>
      </c>
      <c r="F7" s="6">
        <v>389166</v>
      </c>
    </row>
    <row r="8" spans="1:8">
      <c r="A8" s="4" t="s">
        <v>125</v>
      </c>
      <c r="B8" s="6">
        <v>443164</v>
      </c>
      <c r="F8" s="6">
        <v>424791</v>
      </c>
    </row>
    <row r="9" spans="1:8">
      <c r="A9" s="4" t="s">
        <v>128</v>
      </c>
      <c r="B9" s="6">
        <v>873729</v>
      </c>
      <c r="F9" s="6">
        <v>817729</v>
      </c>
    </row>
    <row r="10" spans="1:8">
      <c r="A10" s="4" t="s">
        <v>693</v>
      </c>
    </row>
    <row r="11" spans="1:8">
      <c r="A11" s="3" t="s">
        <v>1577</v>
      </c>
    </row>
    <row r="12" spans="1:8">
      <c r="A12" s="4" t="s">
        <v>130</v>
      </c>
      <c r="B12" s="6">
        <v>12329</v>
      </c>
      <c r="F12" s="6">
        <v>15004</v>
      </c>
      <c r="G12" s="5">
        <v>3437</v>
      </c>
      <c r="H12" s="5">
        <v>4039</v>
      </c>
    </row>
    <row r="13" spans="1:8">
      <c r="A13" s="4" t="s">
        <v>132</v>
      </c>
      <c r="B13" s="6">
        <v>29773</v>
      </c>
      <c r="F13" s="6">
        <v>25514</v>
      </c>
    </row>
    <row r="14" spans="1:8">
      <c r="A14" s="4" t="s">
        <v>1579</v>
      </c>
      <c r="B14" s="6">
        <v>411826</v>
      </c>
      <c r="F14" s="6">
        <v>392162</v>
      </c>
    </row>
    <row r="15" spans="1:8">
      <c r="A15" s="4" t="s">
        <v>1580</v>
      </c>
      <c r="B15" s="6">
        <v>13336</v>
      </c>
      <c r="F15" s="6">
        <v>13757</v>
      </c>
    </row>
    <row r="16" spans="1:8">
      <c r="A16" s="4" t="s">
        <v>232</v>
      </c>
      <c r="B16" s="6">
        <v>108</v>
      </c>
      <c r="F16" s="6">
        <v>131</v>
      </c>
    </row>
    <row r="17" spans="1:6">
      <c r="A17" s="4" t="s">
        <v>113</v>
      </c>
      <c r="B17" s="6">
        <v>467372</v>
      </c>
      <c r="F17" s="6">
        <v>446568</v>
      </c>
    </row>
    <row r="18" spans="1:6">
      <c r="A18" s="3" t="s">
        <v>1578</v>
      </c>
    </row>
    <row r="19" spans="1:6">
      <c r="A19" s="4" t="s">
        <v>1581</v>
      </c>
      <c r="B19" s="6">
        <v>369</v>
      </c>
      <c r="F19" s="6">
        <v>320</v>
      </c>
    </row>
    <row r="20" spans="1:6">
      <c r="A20" s="4" t="s">
        <v>117</v>
      </c>
      <c r="B20" s="6">
        <v>1174</v>
      </c>
      <c r="F20" s="6">
        <v>1554</v>
      </c>
    </row>
    <row r="21" spans="1:6">
      <c r="A21" s="4" t="s">
        <v>144</v>
      </c>
      <c r="B21" s="6">
        <v>22665</v>
      </c>
      <c r="F21" s="6">
        <v>19903</v>
      </c>
    </row>
    <row r="22" spans="1:6">
      <c r="A22" s="4" t="s">
        <v>118</v>
      </c>
      <c r="B22" s="6">
        <v>24208</v>
      </c>
      <c r="F22" s="6">
        <v>21777</v>
      </c>
    </row>
    <row r="23" spans="1:6">
      <c r="A23" s="4" t="s">
        <v>125</v>
      </c>
      <c r="B23" s="6">
        <v>443164</v>
      </c>
      <c r="F23" s="6">
        <v>424791</v>
      </c>
    </row>
    <row r="24" spans="1:6">
      <c r="A24" s="4" t="s">
        <v>128</v>
      </c>
      <c r="B24" s="5">
        <v>467372</v>
      </c>
      <c r="F24" s="5">
        <v>446568</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T33"/>
  <sheetViews>
    <sheetView workbookViewId="0"/>
  </sheetViews>
  <sheetFormatPr defaultRowHeight="15"/>
  <cols>
    <col min="1" max="2" width="80" customWidth="1"/>
    <col min="3" max="3" width="13" customWidth="1"/>
    <col min="4" max="4" width="14" customWidth="1"/>
    <col min="5" max="5" width="13" customWidth="1"/>
    <col min="6" max="6" width="14" customWidth="1"/>
    <col min="7" max="7" width="13" customWidth="1"/>
    <col min="8" max="8" width="14" customWidth="1"/>
    <col min="9" max="9" width="13" customWidth="1"/>
    <col min="10" max="10" width="14" customWidth="1"/>
    <col min="11" max="11" width="13" customWidth="1"/>
    <col min="12" max="12" width="14" customWidth="1"/>
    <col min="13" max="13" width="13" customWidth="1"/>
    <col min="14" max="14" width="14" customWidth="1"/>
    <col min="15" max="15" width="13" customWidth="1"/>
    <col min="16" max="16" width="14" customWidth="1"/>
    <col min="17" max="17" width="13" customWidth="1"/>
    <col min="18" max="18" width="16" customWidth="1"/>
    <col min="19" max="20" width="14" customWidth="1"/>
  </cols>
  <sheetData>
    <row r="1" spans="1:20">
      <c r="A1" s="158" t="s">
        <v>1582</v>
      </c>
      <c r="B1" s="165" t="s">
        <v>733</v>
      </c>
      <c r="C1" s="159"/>
      <c r="D1" s="159"/>
      <c r="E1" s="159"/>
      <c r="F1" s="159"/>
      <c r="G1" s="159"/>
      <c r="H1" s="159"/>
      <c r="I1" s="159"/>
      <c r="J1" s="159"/>
      <c r="K1" s="159"/>
      <c r="L1" s="159"/>
      <c r="M1" s="159"/>
      <c r="N1" s="159"/>
      <c r="O1" s="159"/>
      <c r="P1" s="159"/>
      <c r="Q1" s="159"/>
      <c r="R1" s="165" t="s">
        <v>1</v>
      </c>
      <c r="S1" s="159"/>
      <c r="T1" s="159"/>
    </row>
    <row r="2" spans="1:20">
      <c r="A2" s="159"/>
      <c r="B2" s="165" t="s">
        <v>2</v>
      </c>
      <c r="C2" s="159"/>
      <c r="D2" s="165" t="s">
        <v>734</v>
      </c>
      <c r="E2" s="159"/>
      <c r="F2" s="165" t="s">
        <v>4</v>
      </c>
      <c r="G2" s="159"/>
      <c r="H2" s="165" t="s">
        <v>735</v>
      </c>
      <c r="I2" s="159"/>
      <c r="J2" s="165" t="s">
        <v>154</v>
      </c>
      <c r="K2" s="159"/>
      <c r="L2" s="165" t="s">
        <v>736</v>
      </c>
      <c r="M2" s="159"/>
      <c r="N2" s="165" t="s">
        <v>737</v>
      </c>
      <c r="O2" s="159"/>
      <c r="P2" s="165" t="s">
        <v>738</v>
      </c>
      <c r="Q2" s="159"/>
      <c r="R2" s="2" t="s">
        <v>2</v>
      </c>
      <c r="S2" s="2" t="s">
        <v>154</v>
      </c>
      <c r="T2" s="2" t="s">
        <v>158</v>
      </c>
    </row>
    <row r="3" spans="1:20">
      <c r="A3" s="3" t="s">
        <v>1583</v>
      </c>
    </row>
    <row r="4" spans="1:20">
      <c r="A4" s="4" t="s">
        <v>1584</v>
      </c>
      <c r="R4" s="5">
        <v>40905</v>
      </c>
      <c r="S4" s="5">
        <v>71123</v>
      </c>
      <c r="T4" s="5">
        <v>-22155</v>
      </c>
    </row>
    <row r="5" spans="1:20">
      <c r="A5" s="4" t="s">
        <v>168</v>
      </c>
      <c r="R5" s="6">
        <v>726</v>
      </c>
      <c r="S5" s="6">
        <v>1176</v>
      </c>
      <c r="T5" s="6">
        <v>-2167</v>
      </c>
    </row>
    <row r="6" spans="1:20">
      <c r="A6" s="4" t="s">
        <v>162</v>
      </c>
      <c r="B6" s="5">
        <v>64381</v>
      </c>
      <c r="D6" s="5">
        <v>63024</v>
      </c>
      <c r="F6" s="5">
        <v>56840</v>
      </c>
      <c r="H6" s="5">
        <v>61265</v>
      </c>
      <c r="J6" s="5">
        <v>65368</v>
      </c>
      <c r="L6" s="5">
        <v>64972</v>
      </c>
      <c r="N6" s="5">
        <v>63598</v>
      </c>
      <c r="P6" s="5">
        <v>60678</v>
      </c>
      <c r="R6" s="6">
        <v>245510</v>
      </c>
      <c r="S6" s="6">
        <v>254616</v>
      </c>
      <c r="T6" s="6">
        <v>247837</v>
      </c>
    </row>
    <row r="7" spans="1:20">
      <c r="A7" s="3" t="s">
        <v>1585</v>
      </c>
    </row>
    <row r="8" spans="1:20">
      <c r="A8" s="4" t="s">
        <v>165</v>
      </c>
      <c r="R8" s="6">
        <v>4083</v>
      </c>
      <c r="S8" s="6">
        <v>3961</v>
      </c>
      <c r="T8" s="6">
        <v>3853</v>
      </c>
    </row>
    <row r="9" spans="1:20">
      <c r="A9" s="4" t="s">
        <v>170</v>
      </c>
      <c r="R9" s="6">
        <v>12440</v>
      </c>
      <c r="S9" s="6">
        <v>20904</v>
      </c>
      <c r="T9" s="6">
        <v>-321</v>
      </c>
    </row>
    <row r="10" spans="1:20">
      <c r="A10" s="4" t="s">
        <v>166</v>
      </c>
      <c r="R10" s="6">
        <v>231289</v>
      </c>
      <c r="S10" s="6">
        <v>225703</v>
      </c>
      <c r="T10" s="6">
        <v>219214</v>
      </c>
    </row>
    <row r="11" spans="1:20">
      <c r="A11" s="4" t="s">
        <v>173</v>
      </c>
      <c r="B11" s="5">
        <v>35835</v>
      </c>
      <c r="C11" s="4" t="s">
        <v>105</v>
      </c>
      <c r="D11" s="5">
        <v>30137</v>
      </c>
      <c r="E11" s="4" t="s">
        <v>105</v>
      </c>
      <c r="F11" s="5">
        <v>26295</v>
      </c>
      <c r="G11" s="4" t="s">
        <v>105</v>
      </c>
      <c r="H11" s="5">
        <v>-49746</v>
      </c>
      <c r="I11" s="4" t="s">
        <v>105</v>
      </c>
      <c r="J11" s="5">
        <v>29159</v>
      </c>
      <c r="K11" s="4" t="s">
        <v>105</v>
      </c>
      <c r="L11" s="5">
        <v>16524</v>
      </c>
      <c r="M11" s="4" t="s">
        <v>105</v>
      </c>
      <c r="N11" s="5">
        <v>14073</v>
      </c>
      <c r="O11" s="4" t="s">
        <v>105</v>
      </c>
      <c r="P11" s="5">
        <v>21661</v>
      </c>
      <c r="Q11" s="4" t="s">
        <v>105</v>
      </c>
      <c r="R11" s="6">
        <v>42521</v>
      </c>
      <c r="S11" s="6">
        <v>81417</v>
      </c>
      <c r="T11" s="6">
        <v>4021</v>
      </c>
    </row>
    <row r="12" spans="1:20">
      <c r="A12" s="4" t="s">
        <v>205</v>
      </c>
      <c r="R12" s="6">
        <v>1000</v>
      </c>
      <c r="S12" s="6">
        <v>-228</v>
      </c>
      <c r="T12" s="6">
        <v>-2211</v>
      </c>
    </row>
    <row r="13" spans="1:20">
      <c r="A13" s="4" t="s">
        <v>208</v>
      </c>
      <c r="R13" s="6">
        <v>43521</v>
      </c>
      <c r="S13" s="6">
        <v>81189</v>
      </c>
      <c r="T13" s="6">
        <v>1810</v>
      </c>
    </row>
    <row r="14" spans="1:20">
      <c r="A14" s="4" t="s">
        <v>693</v>
      </c>
    </row>
    <row r="15" spans="1:20">
      <c r="A15" s="3" t="s">
        <v>1583</v>
      </c>
    </row>
    <row r="16" spans="1:20">
      <c r="A16" s="4" t="s">
        <v>1586</v>
      </c>
      <c r="R16" s="6">
        <v>26110</v>
      </c>
      <c r="S16" s="6">
        <v>15603</v>
      </c>
      <c r="T16" s="6">
        <v>9658</v>
      </c>
    </row>
    <row r="17" spans="1:20">
      <c r="A17" s="4" t="s">
        <v>1587</v>
      </c>
      <c r="R17" s="6">
        <v>17402</v>
      </c>
      <c r="S17" s="6">
        <v>65237</v>
      </c>
      <c r="T17" s="6">
        <v>-3952</v>
      </c>
    </row>
    <row r="18" spans="1:20">
      <c r="A18" s="4" t="s">
        <v>1588</v>
      </c>
      <c r="R18" s="6">
        <v>43512</v>
      </c>
      <c r="S18" s="6">
        <v>80840</v>
      </c>
      <c r="T18" s="6">
        <v>5706</v>
      </c>
    </row>
    <row r="19" spans="1:20">
      <c r="A19" s="4" t="s">
        <v>1584</v>
      </c>
      <c r="R19" s="6">
        <v>-24</v>
      </c>
      <c r="S19" s="6">
        <v>-125</v>
      </c>
      <c r="T19" s="6">
        <v>-4</v>
      </c>
    </row>
    <row r="20" spans="1:20">
      <c r="A20" s="4" t="s">
        <v>168</v>
      </c>
      <c r="R20" s="6">
        <v>95</v>
      </c>
      <c r="S20" s="6">
        <v>493</v>
      </c>
      <c r="T20" s="6">
        <v>-2730</v>
      </c>
    </row>
    <row r="21" spans="1:20">
      <c r="A21" s="4" t="s">
        <v>1589</v>
      </c>
      <c r="R21" s="6">
        <v>328</v>
      </c>
      <c r="S21" s="6">
        <v>780</v>
      </c>
      <c r="T21" s="6">
        <v>649</v>
      </c>
    </row>
    <row r="22" spans="1:20">
      <c r="A22" s="4" t="s">
        <v>162</v>
      </c>
      <c r="R22" s="6">
        <v>43911</v>
      </c>
      <c r="S22" s="6">
        <v>81988</v>
      </c>
      <c r="T22" s="6">
        <v>3621</v>
      </c>
    </row>
    <row r="23" spans="1:20">
      <c r="A23" s="3" t="s">
        <v>1585</v>
      </c>
    </row>
    <row r="24" spans="1:20">
      <c r="A24" s="4" t="s">
        <v>1590</v>
      </c>
      <c r="R24" s="6">
        <v>194</v>
      </c>
      <c r="S24" s="6">
        <v>122</v>
      </c>
      <c r="T24" s="6">
        <v>216</v>
      </c>
    </row>
    <row r="25" spans="1:20">
      <c r="A25" s="4" t="s">
        <v>165</v>
      </c>
      <c r="R25" s="6">
        <v>489</v>
      </c>
      <c r="S25" s="6">
        <v>591</v>
      </c>
      <c r="T25" s="6">
        <v>601</v>
      </c>
    </row>
    <row r="26" spans="1:20">
      <c r="A26" s="4" t="s">
        <v>1591</v>
      </c>
      <c r="R26" s="6">
        <v>970</v>
      </c>
      <c r="S26" s="6">
        <v>-193</v>
      </c>
      <c r="T26" s="6">
        <v>-366</v>
      </c>
    </row>
    <row r="27" spans="1:20">
      <c r="A27" s="4" t="s">
        <v>170</v>
      </c>
      <c r="R27" s="6">
        <v>-263</v>
      </c>
      <c r="S27" s="6">
        <v>51</v>
      </c>
      <c r="T27" s="6">
        <v>-851</v>
      </c>
    </row>
    <row r="28" spans="1:20">
      <c r="A28" s="4" t="s">
        <v>166</v>
      </c>
      <c r="R28" s="6">
        <v>1390</v>
      </c>
      <c r="S28" s="6">
        <v>571</v>
      </c>
      <c r="T28" s="6">
        <v>-400</v>
      </c>
    </row>
    <row r="29" spans="1:20">
      <c r="A29" s="4" t="s">
        <v>173</v>
      </c>
      <c r="R29" s="6">
        <v>42521</v>
      </c>
      <c r="S29" s="6">
        <v>81417</v>
      </c>
      <c r="T29" s="6">
        <v>4021</v>
      </c>
    </row>
    <row r="30" spans="1:20">
      <c r="A30" s="4" t="s">
        <v>205</v>
      </c>
      <c r="R30" s="6">
        <v>1000</v>
      </c>
      <c r="S30" s="6">
        <v>-228</v>
      </c>
      <c r="T30" s="6">
        <v>-2211</v>
      </c>
    </row>
    <row r="31" spans="1:20">
      <c r="A31" s="4" t="s">
        <v>208</v>
      </c>
      <c r="R31" s="5">
        <v>43521</v>
      </c>
      <c r="S31" s="5">
        <v>81189</v>
      </c>
      <c r="T31" s="5">
        <v>1810</v>
      </c>
    </row>
    <row r="32" spans="1:20">
      <c r="A32" s="159"/>
      <c r="B32" s="159"/>
      <c r="C32" s="159"/>
      <c r="D32" s="159"/>
      <c r="E32" s="159"/>
      <c r="F32" s="159"/>
      <c r="G32" s="159"/>
      <c r="H32" s="159"/>
      <c r="I32" s="159"/>
      <c r="J32" s="159"/>
      <c r="K32" s="159"/>
      <c r="L32" s="159"/>
      <c r="M32" s="159"/>
      <c r="N32" s="159"/>
      <c r="O32" s="159"/>
      <c r="P32" s="159"/>
      <c r="Q32" s="159"/>
      <c r="R32" s="159"/>
      <c r="S32" s="159"/>
      <c r="T32" s="159"/>
    </row>
    <row r="33" spans="1:20">
      <c r="A33" s="4" t="s">
        <v>105</v>
      </c>
      <c r="B33" s="164" t="s">
        <v>1575</v>
      </c>
      <c r="C33" s="159"/>
      <c r="D33" s="159"/>
      <c r="E33" s="159"/>
      <c r="F33" s="159"/>
      <c r="G33" s="159"/>
      <c r="H33" s="159"/>
      <c r="I33" s="159"/>
      <c r="J33" s="159"/>
      <c r="K33" s="159"/>
      <c r="L33" s="159"/>
      <c r="M33" s="159"/>
      <c r="N33" s="159"/>
      <c r="O33" s="159"/>
      <c r="P33" s="159"/>
      <c r="Q33" s="159"/>
      <c r="R33" s="159"/>
      <c r="S33" s="159"/>
      <c r="T33" s="159"/>
    </row>
  </sheetData>
  <mergeCells count="13">
    <mergeCell ref="A32:T32"/>
    <mergeCell ref="B33:T33"/>
    <mergeCell ref="A1:A2"/>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T47"/>
  <sheetViews>
    <sheetView workbookViewId="0"/>
  </sheetViews>
  <sheetFormatPr defaultRowHeight="15"/>
  <cols>
    <col min="1" max="2" width="80" customWidth="1"/>
    <col min="3" max="3" width="13" customWidth="1"/>
    <col min="4" max="4" width="14" customWidth="1"/>
    <col min="5" max="5" width="13" customWidth="1"/>
    <col min="6" max="6" width="14" customWidth="1"/>
    <col min="7" max="7" width="13" customWidth="1"/>
    <col min="8" max="8" width="14" customWidth="1"/>
    <col min="9" max="9" width="13" customWidth="1"/>
    <col min="10" max="10" width="14" customWidth="1"/>
    <col min="11" max="11" width="13" customWidth="1"/>
    <col min="12" max="12" width="14" customWidth="1"/>
    <col min="13" max="13" width="13" customWidth="1"/>
    <col min="14" max="14" width="14" customWidth="1"/>
    <col min="15" max="15" width="13" customWidth="1"/>
    <col min="16" max="16" width="14" customWidth="1"/>
    <col min="17" max="17" width="13" customWidth="1"/>
    <col min="18" max="18" width="16" customWidth="1"/>
    <col min="19" max="20" width="14" customWidth="1"/>
  </cols>
  <sheetData>
    <row r="1" spans="1:20">
      <c r="A1" s="158" t="s">
        <v>1592</v>
      </c>
      <c r="B1" s="165" t="s">
        <v>733</v>
      </c>
      <c r="C1" s="159"/>
      <c r="D1" s="159"/>
      <c r="E1" s="159"/>
      <c r="F1" s="159"/>
      <c r="G1" s="159"/>
      <c r="H1" s="159"/>
      <c r="I1" s="159"/>
      <c r="J1" s="159"/>
      <c r="K1" s="159"/>
      <c r="L1" s="159"/>
      <c r="M1" s="159"/>
      <c r="N1" s="159"/>
      <c r="O1" s="159"/>
      <c r="P1" s="159"/>
      <c r="Q1" s="159"/>
      <c r="R1" s="165" t="s">
        <v>1</v>
      </c>
      <c r="S1" s="159"/>
      <c r="T1" s="159"/>
    </row>
    <row r="2" spans="1:20">
      <c r="A2" s="159"/>
      <c r="B2" s="165" t="s">
        <v>2</v>
      </c>
      <c r="C2" s="159"/>
      <c r="D2" s="2" t="s">
        <v>734</v>
      </c>
      <c r="E2" s="2" t="s">
        <v>105</v>
      </c>
      <c r="F2" s="2" t="s">
        <v>4</v>
      </c>
      <c r="G2" s="2" t="s">
        <v>105</v>
      </c>
      <c r="H2" s="165" t="s">
        <v>735</v>
      </c>
      <c r="I2" s="159"/>
      <c r="J2" s="165" t="s">
        <v>154</v>
      </c>
      <c r="K2" s="159"/>
      <c r="L2" s="2" t="s">
        <v>736</v>
      </c>
      <c r="M2" s="2" t="s">
        <v>105</v>
      </c>
      <c r="N2" s="2" t="s">
        <v>737</v>
      </c>
      <c r="O2" s="2" t="s">
        <v>105</v>
      </c>
      <c r="P2" s="165" t="s">
        <v>738</v>
      </c>
      <c r="Q2" s="159"/>
      <c r="R2" s="2" t="s">
        <v>2</v>
      </c>
      <c r="S2" s="2" t="s">
        <v>154</v>
      </c>
      <c r="T2" s="2" t="s">
        <v>158</v>
      </c>
    </row>
    <row r="3" spans="1:20">
      <c r="A3" s="3" t="s">
        <v>223</v>
      </c>
      <c r="D3" s="159"/>
      <c r="E3" s="159"/>
      <c r="F3" s="159"/>
      <c r="G3" s="159"/>
      <c r="L3" s="159"/>
      <c r="M3" s="159"/>
      <c r="N3" s="159"/>
      <c r="O3" s="159"/>
    </row>
    <row r="4" spans="1:20">
      <c r="A4" s="4" t="s">
        <v>173</v>
      </c>
      <c r="B4" s="5">
        <v>35835</v>
      </c>
      <c r="C4" s="4" t="s">
        <v>105</v>
      </c>
      <c r="D4" s="166">
        <v>30137</v>
      </c>
      <c r="E4" s="159"/>
      <c r="F4" s="166">
        <v>26295</v>
      </c>
      <c r="G4" s="159"/>
      <c r="H4" s="5">
        <v>-49746</v>
      </c>
      <c r="I4" s="4" t="s">
        <v>105</v>
      </c>
      <c r="J4" s="5">
        <v>29159</v>
      </c>
      <c r="K4" s="4" t="s">
        <v>105</v>
      </c>
      <c r="L4" s="166">
        <v>16524</v>
      </c>
      <c r="M4" s="159"/>
      <c r="N4" s="166">
        <v>14073</v>
      </c>
      <c r="O4" s="159"/>
      <c r="P4" s="5">
        <v>21661</v>
      </c>
      <c r="Q4" s="4" t="s">
        <v>105</v>
      </c>
      <c r="R4" s="5">
        <v>42521</v>
      </c>
      <c r="S4" s="5">
        <v>81417</v>
      </c>
      <c r="T4" s="5">
        <v>4021</v>
      </c>
    </row>
    <row r="5" spans="1:20">
      <c r="A5" s="3" t="s">
        <v>1593</v>
      </c>
      <c r="D5" s="159"/>
      <c r="E5" s="159"/>
      <c r="F5" s="159"/>
      <c r="G5" s="159"/>
      <c r="L5" s="159"/>
      <c r="M5" s="159"/>
      <c r="N5" s="159"/>
      <c r="O5" s="159"/>
    </row>
    <row r="6" spans="1:20">
      <c r="A6" s="4" t="s">
        <v>272</v>
      </c>
      <c r="D6" s="159"/>
      <c r="E6" s="159"/>
      <c r="F6" s="159"/>
      <c r="G6" s="159"/>
      <c r="L6" s="159"/>
      <c r="M6" s="159"/>
      <c r="N6" s="159"/>
      <c r="O6" s="159"/>
      <c r="R6" s="6">
        <v>-40905</v>
      </c>
      <c r="S6" s="6">
        <v>-71123</v>
      </c>
      <c r="T6" s="6">
        <v>22155</v>
      </c>
    </row>
    <row r="7" spans="1:20">
      <c r="A7" s="4" t="s">
        <v>1594</v>
      </c>
      <c r="D7" s="159"/>
      <c r="E7" s="159"/>
      <c r="F7" s="159"/>
      <c r="G7" s="159"/>
      <c r="L7" s="159"/>
      <c r="M7" s="159"/>
      <c r="N7" s="159"/>
      <c r="O7" s="159"/>
      <c r="R7" s="6">
        <v>7195</v>
      </c>
      <c r="S7" s="6">
        <v>15181</v>
      </c>
      <c r="T7" s="6">
        <v>-4957</v>
      </c>
    </row>
    <row r="8" spans="1:20">
      <c r="A8" s="4" t="s">
        <v>235</v>
      </c>
      <c r="D8" s="159"/>
      <c r="E8" s="159"/>
      <c r="F8" s="159"/>
      <c r="G8" s="159"/>
      <c r="L8" s="159"/>
      <c r="M8" s="159"/>
      <c r="N8" s="159"/>
      <c r="O8" s="159"/>
      <c r="R8" s="6">
        <v>39773</v>
      </c>
      <c r="S8" s="6">
        <v>38687</v>
      </c>
      <c r="T8" s="6">
        <v>37400</v>
      </c>
    </row>
    <row r="9" spans="1:20">
      <c r="A9" s="3" t="s">
        <v>236</v>
      </c>
      <c r="D9" s="159"/>
      <c r="E9" s="159"/>
      <c r="F9" s="159"/>
      <c r="G9" s="159"/>
      <c r="L9" s="159"/>
      <c r="M9" s="159"/>
      <c r="N9" s="159"/>
      <c r="O9" s="159"/>
    </row>
    <row r="10" spans="1:20">
      <c r="A10" s="4" t="s">
        <v>137</v>
      </c>
      <c r="D10" s="159"/>
      <c r="E10" s="159"/>
      <c r="F10" s="159"/>
      <c r="G10" s="159"/>
      <c r="L10" s="159"/>
      <c r="M10" s="159"/>
      <c r="N10" s="159"/>
      <c r="O10" s="159"/>
      <c r="R10" s="6">
        <v>-3582</v>
      </c>
      <c r="S10" s="6">
        <v>-1496</v>
      </c>
      <c r="T10" s="6">
        <v>-71</v>
      </c>
    </row>
    <row r="11" spans="1:20">
      <c r="A11" s="4" t="s">
        <v>246</v>
      </c>
      <c r="D11" s="159"/>
      <c r="E11" s="159"/>
      <c r="F11" s="159"/>
      <c r="G11" s="159"/>
      <c r="L11" s="159"/>
      <c r="M11" s="159"/>
      <c r="N11" s="159"/>
      <c r="O11" s="159"/>
      <c r="R11" s="6">
        <v>-37757</v>
      </c>
      <c r="S11" s="6">
        <v>-5621</v>
      </c>
      <c r="T11" s="6">
        <v>-32849</v>
      </c>
    </row>
    <row r="12" spans="1:20">
      <c r="A12" s="3" t="s">
        <v>247</v>
      </c>
      <c r="D12" s="159"/>
      <c r="E12" s="159"/>
      <c r="F12" s="159"/>
      <c r="G12" s="159"/>
      <c r="L12" s="159"/>
      <c r="M12" s="159"/>
      <c r="N12" s="159"/>
      <c r="O12" s="159"/>
    </row>
    <row r="13" spans="1:20">
      <c r="A13" s="4" t="s">
        <v>249</v>
      </c>
      <c r="D13" s="159"/>
      <c r="E13" s="159"/>
      <c r="F13" s="159"/>
      <c r="G13" s="159"/>
      <c r="L13" s="159"/>
      <c r="M13" s="159"/>
      <c r="N13" s="159"/>
      <c r="O13" s="159"/>
      <c r="R13" s="6">
        <v>-24706</v>
      </c>
      <c r="S13" s="6">
        <v>-4850</v>
      </c>
      <c r="T13" s="6">
        <v>-1346</v>
      </c>
    </row>
    <row r="14" spans="1:20">
      <c r="A14" s="4" t="s">
        <v>137</v>
      </c>
      <c r="D14" s="159"/>
      <c r="E14" s="159"/>
      <c r="F14" s="159"/>
      <c r="G14" s="159"/>
      <c r="L14" s="159"/>
      <c r="M14" s="159"/>
      <c r="N14" s="159"/>
      <c r="O14" s="159"/>
      <c r="R14" s="6">
        <v>-429</v>
      </c>
      <c r="S14" s="6">
        <v>-497</v>
      </c>
      <c r="T14" s="6">
        <v>-343</v>
      </c>
    </row>
    <row r="15" spans="1:20">
      <c r="A15" s="4" t="s">
        <v>250</v>
      </c>
      <c r="D15" s="159"/>
      <c r="E15" s="159"/>
      <c r="F15" s="159"/>
      <c r="G15" s="159"/>
      <c r="L15" s="159"/>
      <c r="M15" s="159"/>
      <c r="N15" s="159"/>
      <c r="O15" s="159"/>
      <c r="R15" s="6">
        <v>-18344</v>
      </c>
      <c r="S15" s="6">
        <v>730</v>
      </c>
      <c r="T15" s="6">
        <v>-5812</v>
      </c>
    </row>
    <row r="16" spans="1:20">
      <c r="A16" s="3" t="s">
        <v>1595</v>
      </c>
      <c r="D16" s="159"/>
      <c r="E16" s="159"/>
      <c r="F16" s="159"/>
      <c r="G16" s="159"/>
      <c r="L16" s="159"/>
      <c r="M16" s="159"/>
      <c r="N16" s="159"/>
      <c r="O16" s="159"/>
    </row>
    <row r="17" spans="1:20">
      <c r="A17" s="4" t="s">
        <v>1596</v>
      </c>
      <c r="D17" s="159"/>
      <c r="E17" s="159"/>
      <c r="F17" s="159"/>
      <c r="G17" s="159"/>
      <c r="L17" s="159"/>
      <c r="M17" s="159"/>
      <c r="N17" s="159"/>
      <c r="O17" s="159"/>
      <c r="R17" s="6">
        <v>5001</v>
      </c>
      <c r="S17" s="6">
        <v>5415</v>
      </c>
      <c r="T17" s="6">
        <v>4354</v>
      </c>
    </row>
    <row r="18" spans="1:20">
      <c r="A18" s="4" t="s">
        <v>693</v>
      </c>
      <c r="D18" s="159"/>
      <c r="E18" s="159"/>
      <c r="F18" s="159"/>
      <c r="G18" s="159"/>
      <c r="L18" s="159"/>
      <c r="M18" s="159"/>
      <c r="N18" s="159"/>
      <c r="O18" s="159"/>
    </row>
    <row r="19" spans="1:20">
      <c r="A19" s="3" t="s">
        <v>223</v>
      </c>
      <c r="D19" s="159"/>
      <c r="E19" s="159"/>
      <c r="F19" s="159"/>
      <c r="G19" s="159"/>
      <c r="L19" s="159"/>
      <c r="M19" s="159"/>
      <c r="N19" s="159"/>
      <c r="O19" s="159"/>
    </row>
    <row r="20" spans="1:20">
      <c r="A20" s="4" t="s">
        <v>173</v>
      </c>
      <c r="D20" s="159"/>
      <c r="E20" s="159"/>
      <c r="F20" s="159"/>
      <c r="G20" s="159"/>
      <c r="L20" s="159"/>
      <c r="M20" s="159"/>
      <c r="N20" s="159"/>
      <c r="O20" s="159"/>
      <c r="R20" s="6">
        <v>42521</v>
      </c>
      <c r="S20" s="6">
        <v>81417</v>
      </c>
      <c r="T20" s="6">
        <v>4021</v>
      </c>
    </row>
    <row r="21" spans="1:20">
      <c r="A21" s="3" t="s">
        <v>1593</v>
      </c>
      <c r="D21" s="159"/>
      <c r="E21" s="159"/>
      <c r="F21" s="159"/>
      <c r="G21" s="159"/>
      <c r="L21" s="159"/>
      <c r="M21" s="159"/>
      <c r="N21" s="159"/>
      <c r="O21" s="159"/>
    </row>
    <row r="22" spans="1:20">
      <c r="A22" s="4" t="s">
        <v>272</v>
      </c>
      <c r="D22" s="159"/>
      <c r="E22" s="159"/>
      <c r="F22" s="159"/>
      <c r="G22" s="159"/>
      <c r="L22" s="159"/>
      <c r="M22" s="159"/>
      <c r="N22" s="159"/>
      <c r="O22" s="159"/>
      <c r="R22" s="6">
        <v>24</v>
      </c>
      <c r="S22" s="6">
        <v>125</v>
      </c>
      <c r="T22" s="6">
        <v>4</v>
      </c>
    </row>
    <row r="23" spans="1:20">
      <c r="A23" s="4" t="s">
        <v>1597</v>
      </c>
      <c r="D23" s="159"/>
      <c r="E23" s="159"/>
      <c r="F23" s="159"/>
      <c r="G23" s="159"/>
      <c r="L23" s="159"/>
      <c r="M23" s="159"/>
      <c r="N23" s="159"/>
      <c r="O23" s="159"/>
      <c r="R23" s="6">
        <v>-17402</v>
      </c>
      <c r="S23" s="6">
        <v>-65237</v>
      </c>
      <c r="T23" s="6">
        <v>3952</v>
      </c>
    </row>
    <row r="24" spans="1:20">
      <c r="A24" s="4" t="s">
        <v>1598</v>
      </c>
      <c r="D24" s="159"/>
      <c r="E24" s="159"/>
      <c r="F24" s="159"/>
      <c r="G24" s="159"/>
      <c r="L24" s="159"/>
      <c r="M24" s="159"/>
      <c r="N24" s="159"/>
      <c r="O24" s="159"/>
      <c r="R24" s="6">
        <v>-8296</v>
      </c>
    </row>
    <row r="25" spans="1:20">
      <c r="A25" s="4" t="s">
        <v>1594</v>
      </c>
      <c r="D25" s="159"/>
      <c r="E25" s="159"/>
      <c r="F25" s="159"/>
      <c r="G25" s="159"/>
      <c r="L25" s="159"/>
      <c r="M25" s="159"/>
      <c r="N25" s="159"/>
      <c r="O25" s="159"/>
      <c r="R25" s="6">
        <v>-72</v>
      </c>
      <c r="S25" s="6">
        <v>-56</v>
      </c>
      <c r="T25" s="6">
        <v>-972</v>
      </c>
    </row>
    <row r="26" spans="1:20">
      <c r="A26" s="4" t="s">
        <v>137</v>
      </c>
      <c r="D26" s="159"/>
      <c r="E26" s="159"/>
      <c r="F26" s="159"/>
      <c r="G26" s="159"/>
      <c r="L26" s="159"/>
      <c r="M26" s="159"/>
      <c r="N26" s="159"/>
      <c r="O26" s="159"/>
      <c r="R26" s="6">
        <v>1100</v>
      </c>
      <c r="S26" s="6">
        <v>-693</v>
      </c>
      <c r="T26" s="6">
        <v>3062</v>
      </c>
    </row>
    <row r="27" spans="1:20">
      <c r="A27" s="4" t="s">
        <v>235</v>
      </c>
      <c r="D27" s="159"/>
      <c r="E27" s="159"/>
      <c r="F27" s="159"/>
      <c r="G27" s="159"/>
      <c r="L27" s="159"/>
      <c r="M27" s="159"/>
      <c r="N27" s="159"/>
      <c r="O27" s="159"/>
      <c r="R27" s="6">
        <v>17875</v>
      </c>
      <c r="S27" s="6">
        <v>15556</v>
      </c>
      <c r="T27" s="6">
        <v>10067</v>
      </c>
    </row>
    <row r="28" spans="1:20">
      <c r="A28" s="3" t="s">
        <v>236</v>
      </c>
      <c r="D28" s="159"/>
      <c r="E28" s="159"/>
      <c r="F28" s="159"/>
      <c r="G28" s="159"/>
      <c r="L28" s="159"/>
      <c r="M28" s="159"/>
      <c r="N28" s="159"/>
      <c r="O28" s="159"/>
    </row>
    <row r="29" spans="1:20">
      <c r="A29" s="4" t="s">
        <v>1599</v>
      </c>
      <c r="D29" s="159"/>
      <c r="E29" s="159"/>
      <c r="F29" s="159"/>
      <c r="G29" s="159"/>
      <c r="L29" s="159"/>
      <c r="M29" s="159"/>
      <c r="N29" s="159"/>
      <c r="O29" s="159"/>
      <c r="R29" s="6">
        <v>-1947</v>
      </c>
      <c r="S29" s="6">
        <v>60</v>
      </c>
      <c r="T29" s="6">
        <v>460</v>
      </c>
    </row>
    <row r="30" spans="1:20">
      <c r="A30" s="4" t="s">
        <v>1600</v>
      </c>
      <c r="D30" s="159"/>
      <c r="E30" s="159"/>
      <c r="F30" s="159"/>
      <c r="G30" s="159"/>
      <c r="L30" s="159"/>
      <c r="M30" s="159"/>
      <c r="N30" s="159"/>
      <c r="O30" s="159"/>
      <c r="R30" s="6">
        <v>-54715</v>
      </c>
      <c r="S30" s="6">
        <v>-40107</v>
      </c>
      <c r="T30" s="6">
        <v>-29740</v>
      </c>
    </row>
    <row r="31" spans="1:20">
      <c r="A31" s="4" t="s">
        <v>1601</v>
      </c>
      <c r="D31" s="159"/>
      <c r="E31" s="159"/>
      <c r="F31" s="159"/>
      <c r="G31" s="159"/>
      <c r="L31" s="159"/>
      <c r="M31" s="159"/>
      <c r="N31" s="159"/>
      <c r="O31" s="159"/>
      <c r="R31" s="6">
        <v>59035</v>
      </c>
      <c r="S31" s="6">
        <v>36943</v>
      </c>
      <c r="T31" s="6">
        <v>21442</v>
      </c>
    </row>
    <row r="32" spans="1:20">
      <c r="A32" s="4" t="s">
        <v>137</v>
      </c>
      <c r="D32" s="159"/>
      <c r="E32" s="159"/>
      <c r="F32" s="159"/>
      <c r="G32" s="159"/>
      <c r="L32" s="159"/>
      <c r="M32" s="159"/>
      <c r="N32" s="159"/>
      <c r="O32" s="159"/>
      <c r="R32" s="6">
        <v>11</v>
      </c>
      <c r="S32" s="6">
        <v>737</v>
      </c>
    </row>
    <row r="33" spans="1:20">
      <c r="A33" s="4" t="s">
        <v>246</v>
      </c>
      <c r="D33" s="159"/>
      <c r="E33" s="159"/>
      <c r="F33" s="159"/>
      <c r="G33" s="159"/>
      <c r="L33" s="159"/>
      <c r="M33" s="159"/>
      <c r="N33" s="159"/>
      <c r="O33" s="159"/>
      <c r="R33" s="6">
        <v>2384</v>
      </c>
      <c r="S33" s="6">
        <v>-2367</v>
      </c>
      <c r="T33" s="6">
        <v>-7838</v>
      </c>
    </row>
    <row r="34" spans="1:20">
      <c r="A34" s="3" t="s">
        <v>247</v>
      </c>
      <c r="D34" s="159"/>
      <c r="E34" s="159"/>
      <c r="F34" s="159"/>
      <c r="G34" s="159"/>
      <c r="L34" s="159"/>
      <c r="M34" s="159"/>
      <c r="N34" s="159"/>
      <c r="O34" s="159"/>
    </row>
    <row r="35" spans="1:20">
      <c r="A35" s="4" t="s">
        <v>258</v>
      </c>
      <c r="D35" s="159"/>
      <c r="E35" s="159"/>
      <c r="F35" s="159"/>
      <c r="G35" s="159"/>
      <c r="L35" s="159"/>
      <c r="M35" s="159"/>
      <c r="N35" s="159"/>
      <c r="O35" s="159"/>
      <c r="R35" s="6">
        <v>2923</v>
      </c>
      <c r="S35" s="6">
        <v>3967</v>
      </c>
      <c r="T35" s="6">
        <v>17</v>
      </c>
    </row>
    <row r="36" spans="1:20">
      <c r="A36" s="4" t="s">
        <v>259</v>
      </c>
      <c r="D36" s="159"/>
      <c r="E36" s="159"/>
      <c r="F36" s="159"/>
      <c r="G36" s="159"/>
      <c r="L36" s="159"/>
      <c r="M36" s="159"/>
      <c r="N36" s="159"/>
      <c r="O36" s="159"/>
      <c r="R36" s="6">
        <v>-1151</v>
      </c>
      <c r="S36" s="6">
        <v>-758</v>
      </c>
      <c r="T36" s="6">
        <v>-1563</v>
      </c>
    </row>
    <row r="37" spans="1:20">
      <c r="A37" s="4" t="s">
        <v>249</v>
      </c>
      <c r="D37" s="159"/>
      <c r="E37" s="159"/>
      <c r="F37" s="159"/>
      <c r="G37" s="159"/>
      <c r="L37" s="159"/>
      <c r="M37" s="159"/>
      <c r="N37" s="159"/>
      <c r="O37" s="159"/>
      <c r="R37" s="6">
        <v>-24706</v>
      </c>
      <c r="S37" s="6">
        <v>-4850</v>
      </c>
      <c r="T37" s="6">
        <v>-1346</v>
      </c>
    </row>
    <row r="38" spans="1:20">
      <c r="A38" s="4" t="s">
        <v>137</v>
      </c>
      <c r="D38" s="159"/>
      <c r="E38" s="159"/>
      <c r="F38" s="159"/>
      <c r="G38" s="159"/>
      <c r="L38" s="159"/>
      <c r="M38" s="159"/>
      <c r="N38" s="159"/>
      <c r="O38" s="159"/>
      <c r="S38" s="6">
        <v>19</v>
      </c>
      <c r="T38" s="6">
        <v>61</v>
      </c>
    </row>
    <row r="39" spans="1:20">
      <c r="A39" s="4" t="s">
        <v>250</v>
      </c>
      <c r="D39" s="159"/>
      <c r="E39" s="159"/>
      <c r="F39" s="159"/>
      <c r="G39" s="159"/>
      <c r="L39" s="159"/>
      <c r="M39" s="159"/>
      <c r="N39" s="159"/>
      <c r="O39" s="159"/>
      <c r="R39" s="6">
        <v>-22934</v>
      </c>
      <c r="S39" s="6">
        <v>-1622</v>
      </c>
      <c r="T39" s="6">
        <v>-2831</v>
      </c>
    </row>
    <row r="40" spans="1:20">
      <c r="A40" s="4" t="s">
        <v>1602</v>
      </c>
      <c r="D40" s="159"/>
      <c r="E40" s="159"/>
      <c r="F40" s="159"/>
      <c r="G40" s="159"/>
      <c r="L40" s="159"/>
      <c r="M40" s="159"/>
      <c r="N40" s="159"/>
      <c r="O40" s="159"/>
      <c r="R40" s="6">
        <v>-2675</v>
      </c>
      <c r="S40" s="6">
        <v>11567</v>
      </c>
      <c r="T40" s="6">
        <v>-602</v>
      </c>
    </row>
    <row r="41" spans="1:20">
      <c r="A41" s="4" t="s">
        <v>1603</v>
      </c>
      <c r="D41" s="159"/>
      <c r="E41" s="159"/>
      <c r="F41" s="159"/>
      <c r="G41" s="159"/>
      <c r="H41" s="5">
        <v>15004</v>
      </c>
      <c r="L41" s="159"/>
      <c r="M41" s="159"/>
      <c r="N41" s="159"/>
      <c r="O41" s="159"/>
      <c r="P41" s="5">
        <v>3437</v>
      </c>
      <c r="R41" s="6">
        <v>15004</v>
      </c>
      <c r="S41" s="6">
        <v>3437</v>
      </c>
      <c r="T41" s="6">
        <v>4039</v>
      </c>
    </row>
    <row r="42" spans="1:20">
      <c r="A42" s="4" t="s">
        <v>260</v>
      </c>
      <c r="B42" s="5">
        <v>12329</v>
      </c>
      <c r="D42" s="159"/>
      <c r="E42" s="159"/>
      <c r="F42" s="159"/>
      <c r="G42" s="159"/>
      <c r="J42" s="5">
        <v>15004</v>
      </c>
      <c r="L42" s="159"/>
      <c r="M42" s="159"/>
      <c r="N42" s="159"/>
      <c r="O42" s="159"/>
      <c r="R42" s="6">
        <v>12329</v>
      </c>
      <c r="S42" s="6">
        <v>15004</v>
      </c>
      <c r="T42" s="6">
        <v>3437</v>
      </c>
    </row>
    <row r="43" spans="1:20">
      <c r="A43" s="3" t="s">
        <v>1595</v>
      </c>
      <c r="D43" s="159"/>
      <c r="E43" s="159"/>
      <c r="F43" s="159"/>
      <c r="G43" s="159"/>
      <c r="L43" s="159"/>
      <c r="M43" s="159"/>
      <c r="N43" s="159"/>
      <c r="O43" s="159"/>
    </row>
    <row r="44" spans="1:20">
      <c r="A44" s="4" t="s">
        <v>1596</v>
      </c>
      <c r="D44" s="159"/>
      <c r="E44" s="159"/>
      <c r="F44" s="159"/>
      <c r="G44" s="159"/>
      <c r="L44" s="159"/>
      <c r="M44" s="159"/>
      <c r="N44" s="159"/>
      <c r="O44" s="159"/>
      <c r="R44" s="6">
        <v>3391</v>
      </c>
      <c r="S44" s="6">
        <v>3531</v>
      </c>
      <c r="T44" s="6">
        <v>2790</v>
      </c>
    </row>
    <row r="45" spans="1:20">
      <c r="A45" s="4" t="s">
        <v>1604</v>
      </c>
      <c r="D45" s="159"/>
      <c r="E45" s="159"/>
      <c r="F45" s="159"/>
      <c r="G45" s="159"/>
      <c r="L45" s="159"/>
      <c r="M45" s="159"/>
      <c r="N45" s="159"/>
      <c r="O45" s="159"/>
      <c r="R45" s="5">
        <v>359</v>
      </c>
      <c r="S45" s="5">
        <v>364</v>
      </c>
      <c r="T45" s="5">
        <v>388</v>
      </c>
    </row>
    <row r="46" spans="1:20">
      <c r="A46" s="159"/>
      <c r="B46" s="159"/>
      <c r="C46" s="159"/>
      <c r="D46" s="159"/>
      <c r="E46" s="159"/>
      <c r="F46" s="159"/>
      <c r="G46" s="159"/>
      <c r="H46" s="159"/>
      <c r="I46" s="159"/>
      <c r="J46" s="159"/>
      <c r="K46" s="159"/>
      <c r="L46" s="159"/>
      <c r="M46" s="159"/>
      <c r="N46" s="159"/>
      <c r="O46" s="159"/>
      <c r="P46" s="159"/>
      <c r="Q46" s="159"/>
      <c r="R46" s="159"/>
      <c r="S46" s="159"/>
      <c r="T46" s="159"/>
    </row>
    <row r="47" spans="1:20">
      <c r="A47" s="4" t="s">
        <v>105</v>
      </c>
      <c r="B47" s="164" t="s">
        <v>1575</v>
      </c>
      <c r="C47" s="159"/>
      <c r="D47" s="159"/>
      <c r="E47" s="159"/>
      <c r="F47" s="159"/>
      <c r="G47" s="159"/>
      <c r="H47" s="159"/>
      <c r="I47" s="159"/>
      <c r="J47" s="159"/>
      <c r="K47" s="159"/>
      <c r="L47" s="159"/>
      <c r="M47" s="159"/>
      <c r="N47" s="159"/>
      <c r="O47" s="159"/>
      <c r="P47" s="159"/>
      <c r="Q47" s="159"/>
      <c r="R47" s="159"/>
      <c r="S47" s="159"/>
      <c r="T47" s="159"/>
    </row>
  </sheetData>
  <mergeCells count="181">
    <mergeCell ref="A1:A2"/>
    <mergeCell ref="B1:Q1"/>
    <mergeCell ref="R1:T1"/>
    <mergeCell ref="B2:C2"/>
    <mergeCell ref="H2:I2"/>
    <mergeCell ref="J2:K2"/>
    <mergeCell ref="P2:Q2"/>
    <mergeCell ref="D3:E3"/>
    <mergeCell ref="F3:G3"/>
    <mergeCell ref="L3:M3"/>
    <mergeCell ref="N3:O3"/>
    <mergeCell ref="D4:E4"/>
    <mergeCell ref="F4:G4"/>
    <mergeCell ref="L4:M4"/>
    <mergeCell ref="N4:O4"/>
    <mergeCell ref="D5:E5"/>
    <mergeCell ref="F5:G5"/>
    <mergeCell ref="L5:M5"/>
    <mergeCell ref="N5:O5"/>
    <mergeCell ref="D6:E6"/>
    <mergeCell ref="F6:G6"/>
    <mergeCell ref="L6:M6"/>
    <mergeCell ref="N6:O6"/>
    <mergeCell ref="D7:E7"/>
    <mergeCell ref="F7:G7"/>
    <mergeCell ref="L7:M7"/>
    <mergeCell ref="N7:O7"/>
    <mergeCell ref="D8:E8"/>
    <mergeCell ref="F8:G8"/>
    <mergeCell ref="L8:M8"/>
    <mergeCell ref="N8:O8"/>
    <mergeCell ref="D9:E9"/>
    <mergeCell ref="F9:G9"/>
    <mergeCell ref="L9:M9"/>
    <mergeCell ref="N9:O9"/>
    <mergeCell ref="D10:E10"/>
    <mergeCell ref="F10:G10"/>
    <mergeCell ref="L10:M10"/>
    <mergeCell ref="N10:O10"/>
    <mergeCell ref="D11:E11"/>
    <mergeCell ref="F11:G11"/>
    <mergeCell ref="L11:M11"/>
    <mergeCell ref="N11:O11"/>
    <mergeCell ref="D12:E12"/>
    <mergeCell ref="F12:G12"/>
    <mergeCell ref="L12:M12"/>
    <mergeCell ref="N12:O12"/>
    <mergeCell ref="D13:E13"/>
    <mergeCell ref="F13:G13"/>
    <mergeCell ref="L13:M13"/>
    <mergeCell ref="N13:O13"/>
    <mergeCell ref="D14:E14"/>
    <mergeCell ref="F14:G14"/>
    <mergeCell ref="L14:M14"/>
    <mergeCell ref="N14:O14"/>
    <mergeCell ref="D15:E15"/>
    <mergeCell ref="F15:G15"/>
    <mergeCell ref="L15:M15"/>
    <mergeCell ref="N15:O15"/>
    <mergeCell ref="D16:E16"/>
    <mergeCell ref="F16:G16"/>
    <mergeCell ref="L16:M16"/>
    <mergeCell ref="N16:O16"/>
    <mergeCell ref="D17:E17"/>
    <mergeCell ref="F17:G17"/>
    <mergeCell ref="L17:M17"/>
    <mergeCell ref="N17:O17"/>
    <mergeCell ref="D18:E18"/>
    <mergeCell ref="F18:G18"/>
    <mergeCell ref="L18:M18"/>
    <mergeCell ref="N18:O18"/>
    <mergeCell ref="D19:E19"/>
    <mergeCell ref="F19:G19"/>
    <mergeCell ref="L19:M19"/>
    <mergeCell ref="N19:O19"/>
    <mergeCell ref="D20:E20"/>
    <mergeCell ref="F20:G20"/>
    <mergeCell ref="L20:M20"/>
    <mergeCell ref="N20:O20"/>
    <mergeCell ref="D21:E21"/>
    <mergeCell ref="F21:G21"/>
    <mergeCell ref="L21:M21"/>
    <mergeCell ref="N21:O21"/>
    <mergeCell ref="D22:E22"/>
    <mergeCell ref="F22:G22"/>
    <mergeCell ref="L22:M22"/>
    <mergeCell ref="N22:O22"/>
    <mergeCell ref="D23:E23"/>
    <mergeCell ref="F23:G23"/>
    <mergeCell ref="L23:M23"/>
    <mergeCell ref="N23:O23"/>
    <mergeCell ref="D24:E24"/>
    <mergeCell ref="F24:G24"/>
    <mergeCell ref="L24:M24"/>
    <mergeCell ref="N24:O24"/>
    <mergeCell ref="D25:E25"/>
    <mergeCell ref="F25:G25"/>
    <mergeCell ref="L25:M25"/>
    <mergeCell ref="N25:O25"/>
    <mergeCell ref="D26:E26"/>
    <mergeCell ref="F26:G26"/>
    <mergeCell ref="L26:M26"/>
    <mergeCell ref="N26:O26"/>
    <mergeCell ref="D27:E27"/>
    <mergeCell ref="F27:G27"/>
    <mergeCell ref="L27:M27"/>
    <mergeCell ref="N27:O27"/>
    <mergeCell ref="D28:E28"/>
    <mergeCell ref="F28:G28"/>
    <mergeCell ref="L28:M28"/>
    <mergeCell ref="N28:O28"/>
    <mergeCell ref="D29:E29"/>
    <mergeCell ref="F29:G29"/>
    <mergeCell ref="L29:M29"/>
    <mergeCell ref="N29:O29"/>
    <mergeCell ref="D30:E30"/>
    <mergeCell ref="F30:G30"/>
    <mergeCell ref="L30:M30"/>
    <mergeCell ref="N30:O30"/>
    <mergeCell ref="D31:E31"/>
    <mergeCell ref="F31:G31"/>
    <mergeCell ref="L31:M31"/>
    <mergeCell ref="N31:O31"/>
    <mergeCell ref="D32:E32"/>
    <mergeCell ref="F32:G32"/>
    <mergeCell ref="L32:M32"/>
    <mergeCell ref="N32:O32"/>
    <mergeCell ref="D33:E33"/>
    <mergeCell ref="F33:G33"/>
    <mergeCell ref="L33:M33"/>
    <mergeCell ref="N33:O33"/>
    <mergeCell ref="D34:E34"/>
    <mergeCell ref="F34:G34"/>
    <mergeCell ref="L34:M34"/>
    <mergeCell ref="N34:O34"/>
    <mergeCell ref="D35:E35"/>
    <mergeCell ref="F35:G35"/>
    <mergeCell ref="L35:M35"/>
    <mergeCell ref="N35:O35"/>
    <mergeCell ref="D36:E36"/>
    <mergeCell ref="F36:G36"/>
    <mergeCell ref="L36:M36"/>
    <mergeCell ref="N36:O36"/>
    <mergeCell ref="D37:E37"/>
    <mergeCell ref="F37:G37"/>
    <mergeCell ref="L37:M37"/>
    <mergeCell ref="N37:O37"/>
    <mergeCell ref="D38:E38"/>
    <mergeCell ref="F38:G38"/>
    <mergeCell ref="L38:M38"/>
    <mergeCell ref="N38:O38"/>
    <mergeCell ref="D39:E39"/>
    <mergeCell ref="F39:G39"/>
    <mergeCell ref="L39:M39"/>
    <mergeCell ref="N39:O39"/>
    <mergeCell ref="D40:E40"/>
    <mergeCell ref="F40:G40"/>
    <mergeCell ref="L40:M40"/>
    <mergeCell ref="N40:O40"/>
    <mergeCell ref="D41:E41"/>
    <mergeCell ref="F41:G41"/>
    <mergeCell ref="L41:M41"/>
    <mergeCell ref="N41:O41"/>
    <mergeCell ref="D42:E42"/>
    <mergeCell ref="F42:G42"/>
    <mergeCell ref="L42:M42"/>
    <mergeCell ref="N42:O42"/>
    <mergeCell ref="A46:T46"/>
    <mergeCell ref="B47:T47"/>
    <mergeCell ref="D43:E43"/>
    <mergeCell ref="F43:G43"/>
    <mergeCell ref="L43:M43"/>
    <mergeCell ref="N43:O43"/>
    <mergeCell ref="D44:E44"/>
    <mergeCell ref="F44:G44"/>
    <mergeCell ref="L44:M44"/>
    <mergeCell ref="N44:O44"/>
    <mergeCell ref="D45:E45"/>
    <mergeCell ref="F45:G45"/>
    <mergeCell ref="L45:M45"/>
    <mergeCell ref="N45:O45"/>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K47"/>
  <sheetViews>
    <sheetView workbookViewId="0"/>
  </sheetViews>
  <sheetFormatPr defaultRowHeight="15"/>
  <cols>
    <col min="1" max="1" width="80" customWidth="1"/>
    <col min="2" max="11" width="21" customWidth="1"/>
  </cols>
  <sheetData>
    <row r="1" spans="1:11">
      <c r="A1" s="158" t="s">
        <v>1605</v>
      </c>
      <c r="B1" s="165" t="s">
        <v>1147</v>
      </c>
      <c r="C1" s="159"/>
      <c r="D1" s="159"/>
      <c r="E1" s="165" t="s">
        <v>1</v>
      </c>
      <c r="F1" s="159"/>
      <c r="G1" s="159"/>
      <c r="H1" s="159"/>
      <c r="I1" s="159"/>
      <c r="J1" s="159"/>
      <c r="K1" s="159"/>
    </row>
    <row r="2" spans="1:11">
      <c r="A2" s="159"/>
      <c r="B2" s="2" t="s">
        <v>1148</v>
      </c>
      <c r="C2" s="2" t="s">
        <v>1149</v>
      </c>
      <c r="D2" s="2" t="s">
        <v>1150</v>
      </c>
      <c r="E2" s="2" t="s">
        <v>100</v>
      </c>
      <c r="F2" s="2" t="s">
        <v>1085</v>
      </c>
      <c r="G2" s="2" t="s">
        <v>1086</v>
      </c>
      <c r="H2" s="2" t="s">
        <v>101</v>
      </c>
      <c r="I2" s="2" t="s">
        <v>589</v>
      </c>
      <c r="J2" s="2" t="s">
        <v>1085</v>
      </c>
      <c r="K2" s="2" t="s">
        <v>1086</v>
      </c>
    </row>
    <row r="3" spans="1:11">
      <c r="A3" s="3" t="s">
        <v>1606</v>
      </c>
    </row>
    <row r="4" spans="1:11">
      <c r="A4" s="4" t="s">
        <v>1607</v>
      </c>
      <c r="E4" s="5">
        <v>9398</v>
      </c>
    </row>
    <row r="5" spans="1:11">
      <c r="A5" s="4" t="s">
        <v>1608</v>
      </c>
      <c r="E5" s="6">
        <v>4998</v>
      </c>
    </row>
    <row r="6" spans="1:11">
      <c r="A6" s="4" t="s">
        <v>1609</v>
      </c>
      <c r="E6" s="6">
        <v>10813</v>
      </c>
    </row>
    <row r="7" spans="1:11">
      <c r="A7" s="4" t="s">
        <v>1610</v>
      </c>
      <c r="E7" s="6">
        <v>6308</v>
      </c>
    </row>
    <row r="8" spans="1:11">
      <c r="A8" s="4" t="s">
        <v>1611</v>
      </c>
      <c r="E8" s="6">
        <v>6594</v>
      </c>
    </row>
    <row r="9" spans="1:11">
      <c r="A9" s="4" t="s">
        <v>129</v>
      </c>
    </row>
    <row r="10" spans="1:11">
      <c r="A10" s="3" t="s">
        <v>1606</v>
      </c>
    </row>
    <row r="11" spans="1:11">
      <c r="A11" s="4" t="s">
        <v>1607</v>
      </c>
      <c r="E11" s="6">
        <v>4354</v>
      </c>
    </row>
    <row r="12" spans="1:11">
      <c r="A12" s="4" t="s">
        <v>1608</v>
      </c>
      <c r="E12" s="6">
        <v>1593</v>
      </c>
    </row>
    <row r="13" spans="1:11">
      <c r="A13" s="4" t="s">
        <v>1609</v>
      </c>
      <c r="E13" s="6">
        <v>6021</v>
      </c>
    </row>
    <row r="14" spans="1:11">
      <c r="A14" s="4" t="s">
        <v>1610</v>
      </c>
      <c r="E14" s="6">
        <v>2343</v>
      </c>
    </row>
    <row r="15" spans="1:11">
      <c r="A15" s="4" t="s">
        <v>1611</v>
      </c>
      <c r="E15" s="6">
        <v>2817</v>
      </c>
    </row>
    <row r="16" spans="1:11">
      <c r="A16" s="4" t="s">
        <v>693</v>
      </c>
    </row>
    <row r="17" spans="1:11">
      <c r="A17" s="3" t="s">
        <v>1606</v>
      </c>
    </row>
    <row r="18" spans="1:11">
      <c r="A18" s="4" t="s">
        <v>259</v>
      </c>
      <c r="E18" s="6">
        <v>1151</v>
      </c>
      <c r="H18" s="5">
        <v>758</v>
      </c>
      <c r="I18" s="5">
        <v>1563</v>
      </c>
    </row>
    <row r="19" spans="1:11">
      <c r="A19" s="4" t="s">
        <v>1162</v>
      </c>
      <c r="J19" s="9">
        <v>6850</v>
      </c>
      <c r="K19" s="10">
        <v>625.5</v>
      </c>
    </row>
    <row r="20" spans="1:11">
      <c r="A20" s="4" t="s">
        <v>1607</v>
      </c>
      <c r="E20" s="6">
        <v>2172</v>
      </c>
    </row>
    <row r="21" spans="1:11">
      <c r="A21" s="4" t="s">
        <v>1608</v>
      </c>
      <c r="E21" s="6">
        <v>600</v>
      </c>
    </row>
    <row r="22" spans="1:11">
      <c r="A22" s="4" t="s">
        <v>1609</v>
      </c>
      <c r="E22" s="6">
        <v>4633</v>
      </c>
    </row>
    <row r="23" spans="1:11">
      <c r="A23" s="4" t="s">
        <v>1610</v>
      </c>
      <c r="E23" s="6">
        <v>2272</v>
      </c>
    </row>
    <row r="24" spans="1:11">
      <c r="A24" s="4" t="s">
        <v>1611</v>
      </c>
      <c r="E24" s="6">
        <v>1801</v>
      </c>
    </row>
    <row r="25" spans="1:11">
      <c r="A25" s="4" t="s">
        <v>1612</v>
      </c>
      <c r="E25" s="6">
        <v>14400</v>
      </c>
    </row>
    <row r="26" spans="1:11" ht="30">
      <c r="A26" s="4" t="s">
        <v>1613</v>
      </c>
    </row>
    <row r="27" spans="1:11">
      <c r="A27" s="3" t="s">
        <v>1606</v>
      </c>
    </row>
    <row r="28" spans="1:11">
      <c r="A28" s="4" t="s">
        <v>1612</v>
      </c>
      <c r="E28" s="5">
        <v>13100</v>
      </c>
    </row>
    <row r="29" spans="1:11" ht="30">
      <c r="A29" s="4" t="s">
        <v>1614</v>
      </c>
    </row>
    <row r="30" spans="1:11">
      <c r="A30" s="3" t="s">
        <v>1606</v>
      </c>
    </row>
    <row r="31" spans="1:11">
      <c r="A31" s="4" t="s">
        <v>1164</v>
      </c>
      <c r="D31" s="9">
        <v>1000</v>
      </c>
      <c r="F31" s="9">
        <v>1000</v>
      </c>
    </row>
    <row r="32" spans="1:11">
      <c r="A32" s="4" t="s">
        <v>1165</v>
      </c>
      <c r="D32" s="9">
        <v>1000</v>
      </c>
      <c r="F32" s="9">
        <v>1000</v>
      </c>
    </row>
    <row r="33" spans="1:11">
      <c r="A33" s="4" t="s">
        <v>1166</v>
      </c>
      <c r="D33" s="4" t="s">
        <v>1063</v>
      </c>
      <c r="E33" s="4" t="s">
        <v>1063</v>
      </c>
      <c r="J33" s="4" t="s">
        <v>1063</v>
      </c>
      <c r="K33" s="4" t="s">
        <v>1063</v>
      </c>
    </row>
    <row r="34" spans="1:11">
      <c r="A34" s="4" t="s">
        <v>1098</v>
      </c>
      <c r="D34" s="4" t="s">
        <v>837</v>
      </c>
      <c r="E34" s="4" t="s">
        <v>837</v>
      </c>
      <c r="F34" s="4" t="s">
        <v>837</v>
      </c>
      <c r="G34" s="4" t="s">
        <v>837</v>
      </c>
    </row>
    <row r="35" spans="1:11" ht="30">
      <c r="A35" s="4" t="s">
        <v>1615</v>
      </c>
    </row>
    <row r="36" spans="1:11">
      <c r="A36" s="3" t="s">
        <v>1606</v>
      </c>
    </row>
    <row r="37" spans="1:11">
      <c r="A37" s="4" t="s">
        <v>1162</v>
      </c>
      <c r="B37" s="5">
        <v>1800</v>
      </c>
      <c r="C37" s="10">
        <v>195.5</v>
      </c>
      <c r="E37" s="5">
        <v>1800</v>
      </c>
      <c r="G37" s="10">
        <v>195.5</v>
      </c>
    </row>
    <row r="38" spans="1:11">
      <c r="A38" s="4" t="s">
        <v>1095</v>
      </c>
      <c r="B38" s="4" t="s">
        <v>1168</v>
      </c>
      <c r="C38" s="4" t="s">
        <v>1168</v>
      </c>
      <c r="E38" s="4" t="s">
        <v>1168</v>
      </c>
      <c r="J38" s="4" t="s">
        <v>1168</v>
      </c>
      <c r="K38" s="4" t="s">
        <v>1168</v>
      </c>
    </row>
    <row r="39" spans="1:11" ht="30">
      <c r="A39" s="4" t="s">
        <v>1616</v>
      </c>
    </row>
    <row r="40" spans="1:11">
      <c r="A40" s="3" t="s">
        <v>1606</v>
      </c>
    </row>
    <row r="41" spans="1:11">
      <c r="A41" s="4" t="s">
        <v>1098</v>
      </c>
      <c r="B41" s="4" t="s">
        <v>835</v>
      </c>
      <c r="C41" s="4" t="s">
        <v>835</v>
      </c>
      <c r="E41" s="4" t="s">
        <v>835</v>
      </c>
      <c r="F41" s="4" t="s">
        <v>835</v>
      </c>
      <c r="G41" s="4" t="s">
        <v>835</v>
      </c>
    </row>
    <row r="42" spans="1:11" ht="30">
      <c r="A42" s="4" t="s">
        <v>1617</v>
      </c>
    </row>
    <row r="43" spans="1:11">
      <c r="A43" s="3" t="s">
        <v>1606</v>
      </c>
    </row>
    <row r="44" spans="1:11">
      <c r="A44" s="4" t="s">
        <v>1098</v>
      </c>
      <c r="B44" s="4" t="s">
        <v>1109</v>
      </c>
      <c r="C44" s="4" t="s">
        <v>1109</v>
      </c>
      <c r="E44" s="4" t="s">
        <v>1109</v>
      </c>
      <c r="F44" s="4" t="s">
        <v>1109</v>
      </c>
      <c r="G44" s="4" t="s">
        <v>1109</v>
      </c>
    </row>
    <row r="45" spans="1:11">
      <c r="A45" s="4" t="s">
        <v>1618</v>
      </c>
    </row>
    <row r="46" spans="1:11">
      <c r="A46" s="3" t="s">
        <v>1606</v>
      </c>
    </row>
    <row r="47" spans="1:11">
      <c r="A47" s="4" t="s">
        <v>1619</v>
      </c>
      <c r="E47" s="4" t="s">
        <v>716</v>
      </c>
      <c r="F47" s="4" t="s">
        <v>716</v>
      </c>
      <c r="G47" s="4" t="s">
        <v>716</v>
      </c>
    </row>
  </sheetData>
  <mergeCells count="4">
    <mergeCell ref="A1:A2"/>
    <mergeCell ref="B1:D1"/>
    <mergeCell ref="E1:I1"/>
    <mergeCell ref="J1:K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election sqref="A1:A2"/>
    </sheetView>
  </sheetViews>
  <sheetFormatPr defaultRowHeight="15"/>
  <cols>
    <col min="1" max="1" width="50" customWidth="1"/>
    <col min="2" max="2" width="80" customWidth="1"/>
  </cols>
  <sheetData>
    <row r="1" spans="1:2">
      <c r="A1" s="158" t="s">
        <v>272</v>
      </c>
      <c r="B1" s="2" t="s">
        <v>1</v>
      </c>
    </row>
    <row r="2" spans="1:2">
      <c r="A2" s="159"/>
      <c r="B2" s="2" t="s">
        <v>2</v>
      </c>
    </row>
    <row r="3" spans="1:2">
      <c r="A3" s="3" t="s">
        <v>267</v>
      </c>
    </row>
    <row r="4" spans="1:2" ht="409.5">
      <c r="A4" s="4" t="s">
        <v>272</v>
      </c>
      <c r="B4" s="4" t="s">
        <v>273</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election sqref="A1:A2"/>
    </sheetView>
  </sheetViews>
  <sheetFormatPr defaultRowHeight="15"/>
  <cols>
    <col min="1" max="1" width="30" customWidth="1"/>
    <col min="2" max="2" width="80" customWidth="1"/>
  </cols>
  <sheetData>
    <row r="1" spans="1:2">
      <c r="A1" s="158" t="s">
        <v>107</v>
      </c>
      <c r="B1" s="2" t="s">
        <v>1</v>
      </c>
    </row>
    <row r="2" spans="1:2">
      <c r="A2" s="159"/>
      <c r="B2" s="2" t="s">
        <v>2</v>
      </c>
    </row>
    <row r="3" spans="1:2">
      <c r="A3" s="3" t="s">
        <v>274</v>
      </c>
    </row>
    <row r="4" spans="1:2" ht="409.5">
      <c r="A4" s="4" t="s">
        <v>107</v>
      </c>
      <c r="B4" s="4" t="s">
        <v>275</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election sqref="A1:A2"/>
    </sheetView>
  </sheetViews>
  <sheetFormatPr defaultRowHeight="15"/>
  <cols>
    <col min="1" max="1" width="23" customWidth="1"/>
    <col min="2" max="2" width="80" customWidth="1"/>
  </cols>
  <sheetData>
    <row r="1" spans="1:2">
      <c r="A1" s="158" t="s">
        <v>134</v>
      </c>
      <c r="B1" s="2" t="s">
        <v>1</v>
      </c>
    </row>
    <row r="2" spans="1:2">
      <c r="A2" s="159"/>
      <c r="B2" s="2" t="s">
        <v>2</v>
      </c>
    </row>
    <row r="3" spans="1:2">
      <c r="A3" s="3" t="s">
        <v>274</v>
      </c>
    </row>
    <row r="4" spans="1:2" ht="409.5">
      <c r="A4" s="4" t="s">
        <v>134</v>
      </c>
      <c r="B4" s="4" t="s">
        <v>276</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election sqref="A1:A2"/>
    </sheetView>
  </sheetViews>
  <sheetFormatPr defaultRowHeight="15"/>
  <cols>
    <col min="1" max="1" width="32" customWidth="1"/>
    <col min="2" max="2" width="80" customWidth="1"/>
  </cols>
  <sheetData>
    <row r="1" spans="1:2">
      <c r="A1" s="158" t="s">
        <v>108</v>
      </c>
      <c r="B1" s="2" t="s">
        <v>1</v>
      </c>
    </row>
    <row r="2" spans="1:2">
      <c r="A2" s="159"/>
      <c r="B2" s="2" t="s">
        <v>2</v>
      </c>
    </row>
    <row r="3" spans="1:2">
      <c r="A3" s="3" t="s">
        <v>277</v>
      </c>
    </row>
    <row r="4" spans="1:2" ht="345">
      <c r="A4" s="4" t="s">
        <v>108</v>
      </c>
      <c r="B4" s="4" t="s">
        <v>278</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5"/>
  <sheetViews>
    <sheetView workbookViewId="0">
      <selection sqref="A1:A2"/>
    </sheetView>
  </sheetViews>
  <sheetFormatPr defaultRowHeight="15"/>
  <cols>
    <col min="1" max="1" width="65" customWidth="1"/>
    <col min="2" max="2" width="80" customWidth="1"/>
  </cols>
  <sheetData>
    <row r="1" spans="1:2">
      <c r="A1" s="158" t="s">
        <v>279</v>
      </c>
      <c r="B1" s="2" t="s">
        <v>1</v>
      </c>
    </row>
    <row r="2" spans="1:2">
      <c r="A2" s="159"/>
      <c r="B2" s="2" t="s">
        <v>2</v>
      </c>
    </row>
    <row r="3" spans="1:2" ht="409.5">
      <c r="A3" s="4" t="s">
        <v>279</v>
      </c>
      <c r="B3" s="4" t="s">
        <v>280</v>
      </c>
    </row>
    <row r="4" spans="1:2">
      <c r="A4" s="4" t="s">
        <v>281</v>
      </c>
    </row>
    <row r="5" spans="1:2" ht="409.5">
      <c r="A5" s="4" t="s">
        <v>279</v>
      </c>
      <c r="B5" s="4" t="s">
        <v>282</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4BED3-FDDC-4D90-B4D5-1955FF97D86D}">
  <dimension ref="A1:K238"/>
  <sheetViews>
    <sheetView tabSelected="1" topLeftCell="A91" workbookViewId="0">
      <selection activeCell="A128" sqref="A128"/>
    </sheetView>
  </sheetViews>
  <sheetFormatPr defaultRowHeight="15"/>
  <cols>
    <col min="1" max="1" width="41.7109375" bestFit="1" customWidth="1"/>
    <col min="2" max="2" width="41.7109375" customWidth="1"/>
    <col min="3" max="5" width="19.140625" bestFit="1" customWidth="1"/>
    <col min="6" max="10" width="17.7109375" customWidth="1"/>
  </cols>
  <sheetData>
    <row r="1" spans="1:10" ht="23.25">
      <c r="A1" s="77" t="str">
        <f>'Document and Entity Information'!B9</f>
        <v>BERKSHIRE HATHAWAY INC</v>
      </c>
      <c r="B1" s="77"/>
      <c r="C1" s="78"/>
      <c r="D1" s="78"/>
      <c r="E1" s="78"/>
      <c r="F1" s="78"/>
      <c r="G1" s="78"/>
      <c r="H1" s="78"/>
      <c r="I1" s="78"/>
      <c r="J1" s="78"/>
    </row>
    <row r="2" spans="1:10">
      <c r="A2" s="79" t="s">
        <v>1620</v>
      </c>
      <c r="B2" s="79"/>
      <c r="C2" s="80"/>
      <c r="D2" s="80"/>
      <c r="E2" s="80"/>
      <c r="F2" s="80"/>
      <c r="G2" s="80"/>
      <c r="H2" s="80"/>
      <c r="I2" s="80"/>
      <c r="J2" s="80"/>
    </row>
    <row r="4" spans="1:10">
      <c r="A4" s="70"/>
    </row>
    <row r="5" spans="1:10">
      <c r="A5" s="70"/>
    </row>
    <row r="6" spans="1:10">
      <c r="A6" s="70"/>
    </row>
    <row r="7" spans="1:10" s="17" customFormat="1">
      <c r="A7" s="122" t="s">
        <v>1621</v>
      </c>
      <c r="B7" s="123"/>
      <c r="C7" s="123"/>
      <c r="D7" s="123"/>
      <c r="E7" s="123"/>
      <c r="F7" s="123"/>
      <c r="G7" s="123"/>
      <c r="H7" s="123"/>
      <c r="I7" s="123"/>
      <c r="J7" s="124"/>
    </row>
    <row r="8" spans="1:10" s="17" customFormat="1">
      <c r="A8" s="139"/>
      <c r="B8" s="139"/>
      <c r="C8" s="76" t="str">
        <f>'Consolidated Statements of Earn'!C2</f>
        <v>Dec. 31, 2018</v>
      </c>
      <c r="D8" s="76" t="str">
        <f>'Consolidated Statements of Earn'!D2</f>
        <v>Dec. 31, 2019</v>
      </c>
      <c r="E8" s="76" t="str">
        <f>'Consolidated Statements of Earn'!E2</f>
        <v>Dec. 31, 2020</v>
      </c>
      <c r="F8" s="76" t="s">
        <v>1658</v>
      </c>
      <c r="G8" s="76" t="s">
        <v>1659</v>
      </c>
      <c r="H8" s="76" t="s">
        <v>1660</v>
      </c>
      <c r="I8" s="76" t="s">
        <v>1661</v>
      </c>
      <c r="J8" s="76" t="s">
        <v>1662</v>
      </c>
    </row>
    <row r="9" spans="1:10">
      <c r="A9" s="71" t="s">
        <v>159</v>
      </c>
    </row>
    <row r="10" spans="1:10">
      <c r="A10" s="72" t="s">
        <v>1622</v>
      </c>
    </row>
    <row r="11" spans="1:10">
      <c r="A11" s="73" t="s">
        <v>178</v>
      </c>
      <c r="C11" s="81">
        <v>57418</v>
      </c>
      <c r="D11" s="81">
        <v>61078</v>
      </c>
      <c r="E11" s="81">
        <v>63401</v>
      </c>
      <c r="F11" s="108">
        <f>F12*F27</f>
        <v>59298.030299999984</v>
      </c>
      <c r="G11" s="108">
        <f t="shared" ref="G11:J11" si="0">G12*G27</f>
        <v>61669.951511999992</v>
      </c>
      <c r="H11" s="108">
        <f t="shared" si="0"/>
        <v>63520.05005736</v>
      </c>
      <c r="I11" s="108">
        <f t="shared" si="0"/>
        <v>65425.651559080798</v>
      </c>
      <c r="J11" s="108">
        <f t="shared" si="0"/>
        <v>67388.421105853209</v>
      </c>
    </row>
    <row r="12" spans="1:10">
      <c r="A12" s="88" t="s">
        <v>1669</v>
      </c>
      <c r="C12" s="89">
        <f>C11/C27</f>
        <v>0.28123469367763171</v>
      </c>
      <c r="D12" s="89">
        <f>D11/D27</f>
        <v>0.28924574854496288</v>
      </c>
      <c r="E12" s="89">
        <f>E11/E27</f>
        <v>0.31117666113690573</v>
      </c>
      <c r="F12" s="111">
        <v>0.3</v>
      </c>
      <c r="G12" s="111">
        <v>0.3</v>
      </c>
      <c r="H12" s="111">
        <v>0.3</v>
      </c>
      <c r="I12" s="111">
        <v>0.3</v>
      </c>
      <c r="J12" s="111">
        <v>0.3</v>
      </c>
    </row>
    <row r="13" spans="1:10">
      <c r="A13" s="88" t="s">
        <v>1668</v>
      </c>
      <c r="C13" s="81"/>
      <c r="D13" s="89">
        <f>D11/C11-1</f>
        <v>6.3743077083841193E-2</v>
      </c>
      <c r="E13" s="89">
        <f>E11/D11-1</f>
        <v>3.8033334424833809E-2</v>
      </c>
      <c r="F13" s="89">
        <f t="shared" ref="F13:J13" si="1">F11/E11-1</f>
        <v>-6.4714589675242018E-2</v>
      </c>
      <c r="G13" s="89">
        <f t="shared" si="1"/>
        <v>4.0000000000000258E-2</v>
      </c>
      <c r="H13" s="89">
        <f t="shared" si="1"/>
        <v>3.0000000000000027E-2</v>
      </c>
      <c r="I13" s="89">
        <f t="shared" si="1"/>
        <v>3.0000000000000027E-2</v>
      </c>
      <c r="J13" s="89">
        <f t="shared" si="1"/>
        <v>2.9999999999999805E-2</v>
      </c>
    </row>
    <row r="14" spans="1:10" s="130" customFormat="1">
      <c r="A14" s="88"/>
      <c r="C14" s="81"/>
      <c r="D14" s="89"/>
      <c r="E14" s="89"/>
      <c r="F14" s="89"/>
      <c r="G14" s="89"/>
      <c r="H14" s="89"/>
      <c r="I14" s="89"/>
      <c r="J14" s="89"/>
    </row>
    <row r="15" spans="1:10">
      <c r="A15" s="73" t="s">
        <v>160</v>
      </c>
      <c r="C15" s="81">
        <v>133336</v>
      </c>
      <c r="D15" s="81">
        <v>134989</v>
      </c>
      <c r="E15" s="81">
        <v>127044</v>
      </c>
      <c r="F15" s="108">
        <f>F16*F27</f>
        <v>122549.26261999998</v>
      </c>
      <c r="G15" s="108">
        <f t="shared" ref="G15:J15" si="2">G16*G27</f>
        <v>127451.2331248</v>
      </c>
      <c r="H15" s="108">
        <f t="shared" si="2"/>
        <v>131274.77011854399</v>
      </c>
      <c r="I15" s="108">
        <f t="shared" si="2"/>
        <v>135213.0132221003</v>
      </c>
      <c r="J15" s="108">
        <f t="shared" si="2"/>
        <v>139269.40361876332</v>
      </c>
    </row>
    <row r="16" spans="1:10">
      <c r="A16" s="88" t="s">
        <v>1669</v>
      </c>
      <c r="C16" s="91">
        <f>C15/C27</f>
        <v>0.65308281577555294</v>
      </c>
      <c r="D16" s="91">
        <f>D15/D27</f>
        <v>0.6392644544735584</v>
      </c>
      <c r="E16" s="91">
        <f>E15/E27</f>
        <v>0.62354107565301897</v>
      </c>
      <c r="F16" s="111">
        <v>0.62</v>
      </c>
      <c r="G16" s="111">
        <v>0.62</v>
      </c>
      <c r="H16" s="111">
        <v>0.62</v>
      </c>
      <c r="I16" s="111">
        <v>0.62</v>
      </c>
      <c r="J16" s="111">
        <v>0.62</v>
      </c>
    </row>
    <row r="17" spans="1:10">
      <c r="A17" s="88" t="s">
        <v>1668</v>
      </c>
      <c r="C17" s="93"/>
      <c r="D17" s="91">
        <f>D15/C15-1</f>
        <v>1.2397252054958896E-2</v>
      </c>
      <c r="E17" s="91">
        <f>E15/D15-1</f>
        <v>-5.8856647578691579E-2</v>
      </c>
      <c r="F17" s="91">
        <f t="shared" ref="F17:J17" si="3">F15/E15-1</f>
        <v>-3.5379375491955689E-2</v>
      </c>
      <c r="G17" s="91">
        <f t="shared" si="3"/>
        <v>4.0000000000000258E-2</v>
      </c>
      <c r="H17" s="91">
        <f t="shared" si="3"/>
        <v>3.0000000000000027E-2</v>
      </c>
      <c r="I17" s="91">
        <f t="shared" si="3"/>
        <v>2.9999999999999805E-2</v>
      </c>
      <c r="J17" s="91">
        <f t="shared" si="3"/>
        <v>3.0000000000000027E-2</v>
      </c>
    </row>
    <row r="18" spans="1:10" s="130" customFormat="1">
      <c r="A18" s="88"/>
      <c r="C18" s="93"/>
      <c r="D18" s="91"/>
      <c r="E18" s="91"/>
      <c r="F18" s="91"/>
      <c r="G18" s="91"/>
      <c r="H18" s="91"/>
      <c r="I18" s="91"/>
      <c r="J18" s="91"/>
    </row>
    <row r="19" spans="1:10">
      <c r="A19" s="73" t="s">
        <v>161</v>
      </c>
      <c r="C19" s="81">
        <v>5732</v>
      </c>
      <c r="D19" s="81">
        <v>5856</v>
      </c>
      <c r="E19" s="81">
        <v>5209</v>
      </c>
      <c r="F19" s="108">
        <f>F20*F27</f>
        <v>5929.8030299999991</v>
      </c>
      <c r="G19" s="108">
        <f t="shared" ref="G19:J19" si="4">G20*G27</f>
        <v>6166.9951511999998</v>
      </c>
      <c r="H19" s="108">
        <f t="shared" si="4"/>
        <v>6352.0050057359995</v>
      </c>
      <c r="I19" s="108">
        <f t="shared" si="4"/>
        <v>6542.5651559080798</v>
      </c>
      <c r="J19" s="108">
        <f t="shared" si="4"/>
        <v>6738.8421105853213</v>
      </c>
    </row>
    <row r="20" spans="1:10">
      <c r="A20" s="88" t="s">
        <v>1669</v>
      </c>
      <c r="C20" s="91">
        <f>C19/C27</f>
        <v>2.8075468740816206E-2</v>
      </c>
      <c r="D20" s="91">
        <f t="shared" ref="D20:E20" si="5">D19/D27</f>
        <v>2.7732131102513224E-2</v>
      </c>
      <c r="E20" s="91">
        <f t="shared" si="5"/>
        <v>2.5566146083849498E-2</v>
      </c>
      <c r="F20" s="111">
        <v>0.03</v>
      </c>
      <c r="G20" s="111">
        <v>0.03</v>
      </c>
      <c r="H20" s="111">
        <v>0.03</v>
      </c>
      <c r="I20" s="111">
        <v>0.03</v>
      </c>
      <c r="J20" s="111">
        <v>0.03</v>
      </c>
    </row>
    <row r="21" spans="1:10">
      <c r="A21" s="88" t="s">
        <v>1668</v>
      </c>
      <c r="C21" s="92"/>
      <c r="D21" s="91">
        <f>D19/C19-1</f>
        <v>2.1632937892533066E-2</v>
      </c>
      <c r="E21" s="91">
        <f>E19/D19-1</f>
        <v>-0.11048497267759561</v>
      </c>
      <c r="F21" s="91">
        <f t="shared" ref="F21:J21" si="6">F19/E19-1</f>
        <v>0.13837646957189453</v>
      </c>
      <c r="G21" s="91">
        <f t="shared" si="6"/>
        <v>4.0000000000000036E-2</v>
      </c>
      <c r="H21" s="91">
        <f t="shared" si="6"/>
        <v>3.0000000000000027E-2</v>
      </c>
      <c r="I21" s="91">
        <f t="shared" si="6"/>
        <v>3.0000000000000027E-2</v>
      </c>
      <c r="J21" s="91">
        <f t="shared" si="6"/>
        <v>2.9999999999999805E-2</v>
      </c>
    </row>
    <row r="22" spans="1:10" s="130" customFormat="1">
      <c r="A22" s="88"/>
      <c r="C22" s="92"/>
      <c r="D22" s="91"/>
      <c r="E22" s="91"/>
      <c r="F22" s="91"/>
      <c r="G22" s="91"/>
      <c r="H22" s="91"/>
      <c r="I22" s="91"/>
      <c r="J22" s="91"/>
    </row>
    <row r="23" spans="1:10">
      <c r="A23" s="73" t="s">
        <v>179</v>
      </c>
      <c r="C23" s="81">
        <v>7678</v>
      </c>
      <c r="D23" s="81">
        <v>9240</v>
      </c>
      <c r="E23" s="81">
        <v>8092</v>
      </c>
      <c r="F23" s="108">
        <f>F24*F27</f>
        <v>7906.4040399999985</v>
      </c>
      <c r="G23" s="108">
        <f t="shared" ref="G23:J23" si="7">G24*G27</f>
        <v>8222.6602015999997</v>
      </c>
      <c r="H23" s="108">
        <f t="shared" si="7"/>
        <v>8469.3400076479993</v>
      </c>
      <c r="I23" s="108">
        <f t="shared" si="7"/>
        <v>8723.4202078774397</v>
      </c>
      <c r="J23" s="108">
        <f t="shared" si="7"/>
        <v>8985.1228141137617</v>
      </c>
    </row>
    <row r="24" spans="1:10">
      <c r="A24" s="88" t="s">
        <v>1669</v>
      </c>
      <c r="C24" s="91">
        <f>C23/C27</f>
        <v>3.7607021805999098E-2</v>
      </c>
      <c r="D24" s="91">
        <f t="shared" ref="D24:E24" si="8">D23/D27</f>
        <v>4.375766587896554E-2</v>
      </c>
      <c r="E24" s="91">
        <f t="shared" si="8"/>
        <v>3.9716117126225789E-2</v>
      </c>
      <c r="F24" s="111">
        <v>0.04</v>
      </c>
      <c r="G24" s="111">
        <v>0.04</v>
      </c>
      <c r="H24" s="111">
        <v>0.04</v>
      </c>
      <c r="I24" s="111">
        <v>0.04</v>
      </c>
      <c r="J24" s="111">
        <v>0.04</v>
      </c>
    </row>
    <row r="25" spans="1:10">
      <c r="A25" s="88" t="s">
        <v>1668</v>
      </c>
      <c r="C25" s="93"/>
      <c r="D25" s="91">
        <f>D23/C23-1</f>
        <v>0.20343839541547282</v>
      </c>
      <c r="E25" s="91">
        <f>E23/D23-1</f>
        <v>-0.12424242424242427</v>
      </c>
      <c r="F25" s="91">
        <f>F23/E23-1</f>
        <v>-2.2935734058329382E-2</v>
      </c>
      <c r="G25" s="91">
        <f t="shared" ref="G25:J25" si="9">G23/F23-1</f>
        <v>4.0000000000000258E-2</v>
      </c>
      <c r="H25" s="91">
        <f t="shared" si="9"/>
        <v>3.0000000000000027E-2</v>
      </c>
      <c r="I25" s="91">
        <f t="shared" si="9"/>
        <v>3.0000000000000027E-2</v>
      </c>
      <c r="J25" s="91">
        <f t="shared" si="9"/>
        <v>2.9999999999999805E-2</v>
      </c>
    </row>
    <row r="26" spans="1:10">
      <c r="A26" s="73"/>
      <c r="C26" s="81"/>
      <c r="D26" s="81"/>
      <c r="E26" s="81"/>
    </row>
    <row r="27" spans="1:10" s="101" customFormat="1">
      <c r="A27" s="94" t="s">
        <v>1663</v>
      </c>
      <c r="B27" s="175"/>
      <c r="C27" s="176">
        <f>C23+C19+C15+C11</f>
        <v>204164</v>
      </c>
      <c r="D27" s="176">
        <f>D23+D19+D15+D11</f>
        <v>211163</v>
      </c>
      <c r="E27" s="176">
        <f>E23+E19+E15+E11</f>
        <v>203746</v>
      </c>
      <c r="F27" s="177">
        <f>F28*F44</f>
        <v>197660.10099999997</v>
      </c>
      <c r="G27" s="177">
        <f t="shared" ref="G27:J27" si="10">G28*G44</f>
        <v>205566.50503999999</v>
      </c>
      <c r="H27" s="177">
        <f t="shared" si="10"/>
        <v>211733.5001912</v>
      </c>
      <c r="I27" s="177">
        <f t="shared" si="10"/>
        <v>218085.50519693599</v>
      </c>
      <c r="J27" s="177">
        <f t="shared" si="10"/>
        <v>224628.07035284405</v>
      </c>
    </row>
    <row r="28" spans="1:10" s="101" customFormat="1">
      <c r="A28" s="95" t="s">
        <v>1669</v>
      </c>
      <c r="B28" s="178"/>
      <c r="C28" s="109">
        <f>C27/C44</f>
        <v>0.82378337374968225</v>
      </c>
      <c r="D28" s="109">
        <f>D27/D44</f>
        <v>0.82933908316837901</v>
      </c>
      <c r="E28" s="109">
        <f>E27/E44</f>
        <v>0.82988880290008549</v>
      </c>
      <c r="F28" s="111">
        <v>0.83</v>
      </c>
      <c r="G28" s="111">
        <v>0.83</v>
      </c>
      <c r="H28" s="111">
        <v>0.83</v>
      </c>
      <c r="I28" s="111">
        <v>0.83</v>
      </c>
      <c r="J28" s="111">
        <v>0.83</v>
      </c>
    </row>
    <row r="29" spans="1:10" s="101" customFormat="1">
      <c r="A29" s="95" t="s">
        <v>1668</v>
      </c>
      <c r="B29" s="178"/>
      <c r="C29" s="97"/>
      <c r="D29" s="96">
        <f>D27/C27-1</f>
        <v>3.4281264081816643E-2</v>
      </c>
      <c r="E29" s="96">
        <f>E27/D27-1</f>
        <v>-3.5124524656308109E-2</v>
      </c>
      <c r="F29" s="96">
        <f t="shared" ref="F29:J29" si="11">F27/E27-1</f>
        <v>-2.9870029350269611E-2</v>
      </c>
      <c r="G29" s="96">
        <f t="shared" si="11"/>
        <v>4.0000000000000036E-2</v>
      </c>
      <c r="H29" s="96">
        <f t="shared" si="11"/>
        <v>3.0000000000000027E-2</v>
      </c>
      <c r="I29" s="96">
        <f t="shared" si="11"/>
        <v>3.0000000000000027E-2</v>
      </c>
      <c r="J29" s="96">
        <f t="shared" si="11"/>
        <v>2.9999999999999805E-2</v>
      </c>
    </row>
    <row r="30" spans="1:10">
      <c r="A30" s="74"/>
      <c r="C30" s="82"/>
      <c r="D30" s="82"/>
      <c r="E30" s="82"/>
    </row>
    <row r="31" spans="1:10">
      <c r="A31" s="72" t="s">
        <v>1624</v>
      </c>
      <c r="C31" s="82"/>
      <c r="D31" s="82"/>
      <c r="E31" s="82"/>
    </row>
    <row r="32" spans="1:10">
      <c r="A32" s="73" t="s">
        <v>1625</v>
      </c>
      <c r="C32" s="81">
        <v>23703</v>
      </c>
      <c r="D32" s="81">
        <v>23357</v>
      </c>
      <c r="E32" s="81">
        <v>20750</v>
      </c>
      <c r="F32" s="108">
        <f>F33*F41</f>
        <v>21051.991480000001</v>
      </c>
      <c r="G32" s="108">
        <f t="shared" ref="G32:J32" si="12">G33*G41</f>
        <v>21894.071139200001</v>
      </c>
      <c r="H32" s="108">
        <f t="shared" si="12"/>
        <v>22550.893273376001</v>
      </c>
      <c r="I32" s="108">
        <f t="shared" si="12"/>
        <v>23227.420071577282</v>
      </c>
      <c r="J32" s="108">
        <f t="shared" si="12"/>
        <v>23924.242673724599</v>
      </c>
    </row>
    <row r="33" spans="1:10" s="16" customFormat="1">
      <c r="A33" s="95" t="s">
        <v>1669</v>
      </c>
      <c r="C33" s="91">
        <f>C32/C41</f>
        <v>0.54273807615689329</v>
      </c>
      <c r="D33" s="91">
        <f t="shared" ref="D33:E33" si="13">D32/D41</f>
        <v>0.53752330103790302</v>
      </c>
      <c r="E33" s="91">
        <f t="shared" si="13"/>
        <v>0.49683938320084281</v>
      </c>
      <c r="F33" s="98">
        <v>0.52</v>
      </c>
      <c r="G33" s="98">
        <v>0.52</v>
      </c>
      <c r="H33" s="98">
        <v>0.52</v>
      </c>
      <c r="I33" s="98">
        <v>0.52</v>
      </c>
      <c r="J33" s="98">
        <v>0.52</v>
      </c>
    </row>
    <row r="34" spans="1:10" s="130" customFormat="1">
      <c r="A34" s="95"/>
      <c r="C34" s="91"/>
      <c r="D34" s="91"/>
      <c r="E34" s="91"/>
      <c r="F34" s="98"/>
      <c r="G34" s="98"/>
      <c r="H34" s="98"/>
      <c r="I34" s="98"/>
      <c r="J34" s="98"/>
    </row>
    <row r="35" spans="1:10">
      <c r="A35" s="73" t="s">
        <v>1626</v>
      </c>
      <c r="C35" s="81">
        <v>15555</v>
      </c>
      <c r="D35" s="81">
        <v>15353</v>
      </c>
      <c r="E35" s="81">
        <v>15540</v>
      </c>
      <c r="F35" s="108">
        <f>F36*F41</f>
        <v>14574.45564</v>
      </c>
      <c r="G35" s="108">
        <f t="shared" ref="G35:J35" si="14">G36*G41</f>
        <v>15157.4338656</v>
      </c>
      <c r="H35" s="108">
        <f t="shared" si="14"/>
        <v>15612.156881568</v>
      </c>
      <c r="I35" s="108">
        <f t="shared" si="14"/>
        <v>16080.521588015039</v>
      </c>
      <c r="J35" s="108">
        <f t="shared" si="14"/>
        <v>16562.937235655492</v>
      </c>
    </row>
    <row r="36" spans="1:10" s="16" customFormat="1">
      <c r="A36" s="95" t="s">
        <v>1669</v>
      </c>
      <c r="C36" s="91">
        <f>C35/C41</f>
        <v>0.35616971584274038</v>
      </c>
      <c r="D36" s="91">
        <f t="shared" ref="D36:E36" si="15">D35/D41</f>
        <v>0.35332428140749778</v>
      </c>
      <c r="E36" s="91">
        <f t="shared" si="15"/>
        <v>0.37209079590077576</v>
      </c>
      <c r="F36" s="98">
        <v>0.36</v>
      </c>
      <c r="G36" s="98">
        <v>0.36</v>
      </c>
      <c r="H36" s="98">
        <v>0.36</v>
      </c>
      <c r="I36" s="98">
        <v>0.36</v>
      </c>
      <c r="J36" s="98">
        <v>0.36</v>
      </c>
    </row>
    <row r="37" spans="1:10" s="130" customFormat="1">
      <c r="A37" s="95"/>
      <c r="C37" s="91"/>
      <c r="D37" s="91"/>
      <c r="E37" s="91"/>
      <c r="F37" s="98"/>
      <c r="G37" s="98"/>
      <c r="H37" s="98"/>
      <c r="I37" s="98"/>
      <c r="J37" s="98"/>
    </row>
    <row r="38" spans="1:10">
      <c r="A38" s="73" t="s">
        <v>190</v>
      </c>
      <c r="C38" s="81">
        <v>4415</v>
      </c>
      <c r="D38" s="81">
        <v>4743</v>
      </c>
      <c r="E38" s="81">
        <v>5474</v>
      </c>
      <c r="F38" s="108">
        <f>F39*F41</f>
        <v>4858.1518800000003</v>
      </c>
      <c r="G38" s="108">
        <f t="shared" ref="G38:J38" si="16">G39*G41</f>
        <v>5052.4779552</v>
      </c>
      <c r="H38" s="108">
        <f t="shared" si="16"/>
        <v>5204.0522938560007</v>
      </c>
      <c r="I38" s="108">
        <f t="shared" si="16"/>
        <v>5360.1738626716797</v>
      </c>
      <c r="J38" s="108">
        <f t="shared" si="16"/>
        <v>5520.9790785518308</v>
      </c>
    </row>
    <row r="39" spans="1:10" s="16" customFormat="1">
      <c r="A39" s="95" t="s">
        <v>1669</v>
      </c>
      <c r="C39" s="91">
        <f>C38/C41</f>
        <v>0.10109220800036636</v>
      </c>
      <c r="D39" s="91">
        <f t="shared" ref="D39:E39" si="17">D38/D41</f>
        <v>0.10915241755459922</v>
      </c>
      <c r="E39" s="91">
        <f t="shared" si="17"/>
        <v>0.13106982089838137</v>
      </c>
      <c r="F39" s="98">
        <v>0.12</v>
      </c>
      <c r="G39" s="98">
        <v>0.12</v>
      </c>
      <c r="H39" s="98">
        <v>0.12</v>
      </c>
      <c r="I39" s="98">
        <v>0.12</v>
      </c>
      <c r="J39" s="98">
        <v>0.12</v>
      </c>
    </row>
    <row r="40" spans="1:10">
      <c r="A40" s="73"/>
      <c r="C40" s="82"/>
      <c r="D40" s="82"/>
      <c r="E40" s="82"/>
    </row>
    <row r="41" spans="1:10">
      <c r="A41" s="94" t="s">
        <v>1664</v>
      </c>
      <c r="B41" s="86"/>
      <c r="C41" s="87">
        <f>C32+C35+C38</f>
        <v>43673</v>
      </c>
      <c r="D41" s="87">
        <f t="shared" ref="D41:E41" si="18">D32+D35+D38</f>
        <v>43453</v>
      </c>
      <c r="E41" s="87">
        <f t="shared" si="18"/>
        <v>41764</v>
      </c>
      <c r="F41" s="112">
        <f>F42*F44</f>
        <v>40484.599000000002</v>
      </c>
      <c r="G41" s="112">
        <f t="shared" ref="G41:J41" si="19">G42*G44</f>
        <v>42103.982960000001</v>
      </c>
      <c r="H41" s="112">
        <f t="shared" si="19"/>
        <v>43367.102448800004</v>
      </c>
      <c r="I41" s="112">
        <f t="shared" si="19"/>
        <v>44668.115522264001</v>
      </c>
      <c r="J41" s="112">
        <f t="shared" si="19"/>
        <v>46008.158987931922</v>
      </c>
    </row>
    <row r="42" spans="1:10" s="16" customFormat="1">
      <c r="A42" s="95" t="s">
        <v>1669</v>
      </c>
      <c r="B42" s="78"/>
      <c r="C42" s="113">
        <f>C41/C44</f>
        <v>0.17621662625031775</v>
      </c>
      <c r="D42" s="113">
        <f t="shared" ref="D42:E42" si="20">D41/D44</f>
        <v>0.17066091683162096</v>
      </c>
      <c r="E42" s="113">
        <f t="shared" si="20"/>
        <v>0.17011119709991446</v>
      </c>
      <c r="F42" s="111">
        <v>0.17</v>
      </c>
      <c r="G42" s="111">
        <v>0.17</v>
      </c>
      <c r="H42" s="111">
        <v>0.17</v>
      </c>
      <c r="I42" s="111">
        <v>0.17</v>
      </c>
      <c r="J42" s="111">
        <v>0.17</v>
      </c>
    </row>
    <row r="43" spans="1:10">
      <c r="A43" s="74"/>
      <c r="C43" s="82"/>
      <c r="D43" s="82"/>
      <c r="E43" s="82"/>
    </row>
    <row r="44" spans="1:10" s="17" customFormat="1">
      <c r="A44" s="83" t="s">
        <v>162</v>
      </c>
      <c r="B44" s="84"/>
      <c r="C44" s="85">
        <f>C41+C27</f>
        <v>247837</v>
      </c>
      <c r="D44" s="85">
        <f t="shared" ref="D44:E44" si="21">D41+D27</f>
        <v>254616</v>
      </c>
      <c r="E44" s="85">
        <f t="shared" si="21"/>
        <v>245510</v>
      </c>
      <c r="F44" s="107">
        <f>E44*(1+F45)</f>
        <v>238144.69999999998</v>
      </c>
      <c r="G44" s="107">
        <f t="shared" ref="G44:J44" si="22">F44*(1+G45)</f>
        <v>247670.48799999998</v>
      </c>
      <c r="H44" s="107">
        <f t="shared" si="22"/>
        <v>255100.60264</v>
      </c>
      <c r="I44" s="107">
        <f t="shared" si="22"/>
        <v>262753.6207192</v>
      </c>
      <c r="J44" s="107">
        <f t="shared" si="22"/>
        <v>270636.22934077599</v>
      </c>
    </row>
    <row r="45" spans="1:10" s="17" customFormat="1">
      <c r="A45" s="102" t="s">
        <v>1668</v>
      </c>
      <c r="B45" s="103"/>
      <c r="C45" s="104"/>
      <c r="D45" s="105">
        <f>D44/C44-1</f>
        <v>2.735265517255292E-2</v>
      </c>
      <c r="E45" s="105">
        <f>E44/D44-1</f>
        <v>-3.5763659785716495E-2</v>
      </c>
      <c r="F45" s="106">
        <v>-0.03</v>
      </c>
      <c r="G45" s="106">
        <v>0.04</v>
      </c>
      <c r="H45" s="106">
        <v>0.03</v>
      </c>
      <c r="I45" s="106">
        <v>0.03</v>
      </c>
      <c r="J45" s="106">
        <v>0.03</v>
      </c>
    </row>
    <row r="46" spans="1:10">
      <c r="A46" s="71"/>
      <c r="C46" s="82"/>
      <c r="D46" s="82"/>
      <c r="E46" s="82"/>
    </row>
    <row r="47" spans="1:10">
      <c r="A47" s="71" t="s">
        <v>163</v>
      </c>
      <c r="C47" s="81">
        <v>-22455</v>
      </c>
      <c r="D47" s="81">
        <v>72607</v>
      </c>
      <c r="E47" s="81">
        <v>40746</v>
      </c>
      <c r="F47" s="81">
        <f>AVERAGE(C47:E47)</f>
        <v>30299.333333333332</v>
      </c>
      <c r="G47" s="81">
        <f t="shared" ref="G47:J47" si="23">AVERAGE(D47:F47)</f>
        <v>47884.111111111117</v>
      </c>
      <c r="H47" s="81">
        <f t="shared" si="23"/>
        <v>39643.148148148146</v>
      </c>
      <c r="I47" s="81">
        <f t="shared" si="23"/>
        <v>39275.530864197535</v>
      </c>
      <c r="J47" s="81">
        <f t="shared" si="23"/>
        <v>42267.596707818935</v>
      </c>
    </row>
    <row r="48" spans="1:10">
      <c r="A48" s="74"/>
      <c r="C48" s="82"/>
      <c r="D48" s="82"/>
      <c r="E48" s="82"/>
    </row>
    <row r="49" spans="1:10">
      <c r="A49" s="83" t="s">
        <v>1667</v>
      </c>
      <c r="B49" s="84"/>
      <c r="C49" s="85">
        <f>C44+C47</f>
        <v>225382</v>
      </c>
      <c r="D49" s="85">
        <f t="shared" ref="D49:J49" si="24">D44+D47</f>
        <v>327223</v>
      </c>
      <c r="E49" s="85">
        <f t="shared" si="24"/>
        <v>286256</v>
      </c>
      <c r="F49" s="85">
        <f t="shared" si="24"/>
        <v>268444.03333333333</v>
      </c>
      <c r="G49" s="85">
        <f t="shared" si="24"/>
        <v>295554.59911111108</v>
      </c>
      <c r="H49" s="85">
        <f t="shared" si="24"/>
        <v>294743.75078814814</v>
      </c>
      <c r="I49" s="85">
        <f t="shared" si="24"/>
        <v>302029.15158339753</v>
      </c>
      <c r="J49" s="85">
        <f t="shared" si="24"/>
        <v>312903.8260485949</v>
      </c>
    </row>
    <row r="50" spans="1:10">
      <c r="A50" s="74"/>
      <c r="C50" s="82"/>
      <c r="D50" s="82"/>
      <c r="E50" s="82"/>
    </row>
    <row r="51" spans="1:10">
      <c r="A51" s="71" t="s">
        <v>164</v>
      </c>
      <c r="C51" s="82"/>
      <c r="D51" s="82"/>
      <c r="E51" s="82"/>
    </row>
    <row r="52" spans="1:10">
      <c r="A52" s="72" t="s">
        <v>1622</v>
      </c>
      <c r="C52" s="82"/>
      <c r="D52" s="82"/>
      <c r="E52" s="82"/>
    </row>
    <row r="53" spans="1:10">
      <c r="A53" s="73" t="s">
        <v>180</v>
      </c>
      <c r="C53" s="82">
        <v>-39906</v>
      </c>
      <c r="D53" s="82">
        <v>-44456</v>
      </c>
      <c r="E53" s="82">
        <v>-43951</v>
      </c>
      <c r="F53" s="82">
        <f>F54*F70</f>
        <v>-44949.065547669132</v>
      </c>
      <c r="G53" s="82">
        <f t="shared" ref="G53:J53" si="25">G54*G70</f>
        <v>-46116.046984530331</v>
      </c>
      <c r="H53" s="82">
        <f t="shared" si="25"/>
        <v>-47341.294601307112</v>
      </c>
      <c r="I53" s="82">
        <f t="shared" si="25"/>
        <v>-48584.739694581185</v>
      </c>
      <c r="J53" s="82">
        <f t="shared" si="25"/>
        <v>-49868.211024022872</v>
      </c>
    </row>
    <row r="54" spans="1:10" s="114" customFormat="1">
      <c r="A54" s="88" t="s">
        <v>1670</v>
      </c>
      <c r="C54" s="100">
        <f>C53/C70</f>
        <v>0.21592403214024836</v>
      </c>
      <c r="D54" s="100">
        <f>D53/D70</f>
        <v>0.23146451182939021</v>
      </c>
      <c r="E54" s="100">
        <f>E53/E70</f>
        <v>0.22112931871581881</v>
      </c>
      <c r="F54" s="98">
        <v>0.22</v>
      </c>
      <c r="G54" s="98">
        <v>0.22</v>
      </c>
      <c r="H54" s="98">
        <v>0.22</v>
      </c>
      <c r="I54" s="98">
        <v>0.22</v>
      </c>
      <c r="J54" s="98">
        <v>0.22</v>
      </c>
    </row>
    <row r="55" spans="1:10">
      <c r="A55" s="73" t="s">
        <v>139</v>
      </c>
      <c r="C55" s="82">
        <v>-5699</v>
      </c>
      <c r="D55" s="82">
        <v>-4986</v>
      </c>
      <c r="E55" s="82">
        <v>-5812</v>
      </c>
      <c r="F55" s="82">
        <f>F56*F70</f>
        <v>-6129.4180292276087</v>
      </c>
      <c r="G55" s="82">
        <f t="shared" ref="G55:J55" si="26">G56*G70</f>
        <v>-6288.5518615268629</v>
      </c>
      <c r="H55" s="82">
        <f t="shared" si="26"/>
        <v>-6455.6310819964237</v>
      </c>
      <c r="I55" s="82">
        <f t="shared" si="26"/>
        <v>-6625.1917765337976</v>
      </c>
      <c r="J55" s="82">
        <f t="shared" si="26"/>
        <v>-6800.2105941849368</v>
      </c>
    </row>
    <row r="56" spans="1:10" s="16" customFormat="1">
      <c r="A56" s="88" t="s">
        <v>1670</v>
      </c>
      <c r="C56" s="99">
        <f>C55/C70</f>
        <v>3.0836241647052457E-2</v>
      </c>
      <c r="D56" s="99">
        <f t="shared" ref="D56:E56" si="27">D55/D70</f>
        <v>2.5960096634455181E-2</v>
      </c>
      <c r="E56" s="99">
        <f t="shared" si="27"/>
        <v>2.9241737397928125E-2</v>
      </c>
      <c r="F56" s="98">
        <v>0.03</v>
      </c>
      <c r="G56" s="98">
        <v>0.03</v>
      </c>
      <c r="H56" s="98">
        <v>0.03</v>
      </c>
      <c r="I56" s="98">
        <v>0.03</v>
      </c>
      <c r="J56" s="98">
        <v>0.03</v>
      </c>
    </row>
    <row r="57" spans="1:10">
      <c r="A57" s="73" t="s">
        <v>181</v>
      </c>
      <c r="C57" s="82">
        <v>-9793</v>
      </c>
      <c r="D57" s="82">
        <v>-11200</v>
      </c>
      <c r="E57" s="82">
        <v>-12798</v>
      </c>
      <c r="F57" s="82">
        <f>F58*F70</f>
        <v>-12258.836058455217</v>
      </c>
      <c r="G57" s="82">
        <f t="shared" ref="G57:J57" si="28">G58*G70</f>
        <v>-12577.103723053726</v>
      </c>
      <c r="H57" s="82">
        <f t="shared" si="28"/>
        <v>-12911.262163992847</v>
      </c>
      <c r="I57" s="82">
        <f t="shared" si="28"/>
        <v>-13250.383553067595</v>
      </c>
      <c r="J57" s="82">
        <f t="shared" si="28"/>
        <v>-13600.421188369874</v>
      </c>
    </row>
    <row r="58" spans="1:10" s="16" customFormat="1">
      <c r="A58" s="88" t="s">
        <v>1670</v>
      </c>
      <c r="C58" s="99">
        <f>C57/C70</f>
        <v>5.2988123258393527E-2</v>
      </c>
      <c r="D58" s="99">
        <f t="shared" ref="D58:E58" si="29">D57/D70</f>
        <v>5.8313895368210598E-2</v>
      </c>
      <c r="E58" s="99">
        <f t="shared" si="29"/>
        <v>6.4390184999773586E-2</v>
      </c>
      <c r="F58" s="98">
        <v>0.06</v>
      </c>
      <c r="G58" s="98">
        <v>0.06</v>
      </c>
      <c r="H58" s="98">
        <v>0.06</v>
      </c>
      <c r="I58" s="98">
        <v>0.06</v>
      </c>
      <c r="J58" s="98">
        <v>0.06</v>
      </c>
    </row>
    <row r="59" spans="1:10">
      <c r="A59" s="73" t="s">
        <v>182</v>
      </c>
      <c r="C59" s="82">
        <v>-106083</v>
      </c>
      <c r="D59" s="82">
        <v>-107041</v>
      </c>
      <c r="E59" s="82">
        <v>-101091</v>
      </c>
      <c r="F59" s="82">
        <f>F60*F70</f>
        <v>-112372.66386917283</v>
      </c>
      <c r="G59" s="82">
        <f t="shared" ref="G59:J59" si="30">G60*G70</f>
        <v>-115290.11746132583</v>
      </c>
      <c r="H59" s="82">
        <f t="shared" si="30"/>
        <v>-118353.23650326778</v>
      </c>
      <c r="I59" s="82">
        <f t="shared" si="30"/>
        <v>-121461.84923645298</v>
      </c>
      <c r="J59" s="82">
        <f t="shared" si="30"/>
        <v>-124670.52756005719</v>
      </c>
    </row>
    <row r="60" spans="1:10" s="16" customFormat="1">
      <c r="A60" s="88" t="s">
        <v>1670</v>
      </c>
      <c r="C60" s="99">
        <f>C59/C70</f>
        <v>0.5739956172388605</v>
      </c>
      <c r="D60" s="99">
        <f t="shared" ref="D60:E60" si="31">D59/D70</f>
        <v>0.55731943518827054</v>
      </c>
      <c r="E60" s="99">
        <f t="shared" si="31"/>
        <v>0.50861604874293731</v>
      </c>
      <c r="F60" s="98">
        <v>0.55000000000000004</v>
      </c>
      <c r="G60" s="98">
        <v>0.55000000000000004</v>
      </c>
      <c r="H60" s="98">
        <v>0.55000000000000004</v>
      </c>
      <c r="I60" s="98">
        <v>0.55000000000000004</v>
      </c>
      <c r="J60" s="98">
        <v>0.55000000000000004</v>
      </c>
    </row>
    <row r="61" spans="1:10">
      <c r="A61" s="73" t="s">
        <v>183</v>
      </c>
      <c r="C61" s="82">
        <v>-4061</v>
      </c>
      <c r="D61" s="82">
        <v>-4003</v>
      </c>
      <c r="E61" s="82">
        <v>-3520</v>
      </c>
      <c r="F61" s="82">
        <f>F62*F70</f>
        <v>-4086.2786861517393</v>
      </c>
      <c r="G61" s="82">
        <f t="shared" ref="G61:J61" si="32">G62*G70</f>
        <v>-4192.3679076845756</v>
      </c>
      <c r="H61" s="82">
        <f t="shared" si="32"/>
        <v>-4303.7540546642831</v>
      </c>
      <c r="I61" s="82">
        <f t="shared" si="32"/>
        <v>-4416.794517689199</v>
      </c>
      <c r="J61" s="82">
        <f t="shared" si="32"/>
        <v>-4533.4737294566248</v>
      </c>
    </row>
    <row r="62" spans="1:10" s="114" customFormat="1">
      <c r="A62" s="88" t="s">
        <v>1670</v>
      </c>
      <c r="C62" s="100">
        <f>C61/C70</f>
        <v>2.1973324676027379E-2</v>
      </c>
      <c r="D62" s="100">
        <f t="shared" ref="D62:E62" si="33">D61/D70</f>
        <v>2.0842010996334554E-2</v>
      </c>
      <c r="E62" s="100">
        <f t="shared" si="33"/>
        <v>1.7710068073074157E-2</v>
      </c>
      <c r="F62" s="98">
        <v>0.02</v>
      </c>
      <c r="G62" s="98">
        <v>0.02</v>
      </c>
      <c r="H62" s="98">
        <v>0.02</v>
      </c>
      <c r="I62" s="98">
        <v>0.02</v>
      </c>
      <c r="J62" s="98">
        <v>0.02</v>
      </c>
    </row>
    <row r="63" spans="1:10">
      <c r="A63" s="73" t="s">
        <v>184</v>
      </c>
      <c r="C63" s="82">
        <v>-17856</v>
      </c>
      <c r="D63" s="82">
        <v>-19226</v>
      </c>
      <c r="E63" s="82">
        <v>-19809</v>
      </c>
      <c r="F63" s="82">
        <f>F64*F70</f>
        <v>-20431.393430758697</v>
      </c>
      <c r="G63" s="82">
        <f t="shared" ref="G63:J63" si="34">G64*G70</f>
        <v>-20961.839538422879</v>
      </c>
      <c r="H63" s="82">
        <f t="shared" si="34"/>
        <v>-21518.770273321414</v>
      </c>
      <c r="I63" s="82">
        <f t="shared" si="34"/>
        <v>-22083.972588445995</v>
      </c>
      <c r="J63" s="82">
        <f t="shared" si="34"/>
        <v>-22667.368647283125</v>
      </c>
    </row>
    <row r="64" spans="1:10" s="114" customFormat="1">
      <c r="A64" s="88" t="s">
        <v>1670</v>
      </c>
      <c r="C64" s="100">
        <f>C63/C70</f>
        <v>9.6615534453372287E-2</v>
      </c>
      <c r="D64" s="100">
        <f t="shared" ref="D64:E64" si="35">D63/D70</f>
        <v>0.10010204931689437</v>
      </c>
      <c r="E64" s="100">
        <f t="shared" si="35"/>
        <v>9.9664414335092599E-2</v>
      </c>
      <c r="F64" s="98">
        <v>0.1</v>
      </c>
      <c r="G64" s="98">
        <v>0.1</v>
      </c>
      <c r="H64" s="98">
        <v>0.1</v>
      </c>
      <c r="I64" s="98">
        <v>0.1</v>
      </c>
      <c r="J64" s="98">
        <v>0.1</v>
      </c>
    </row>
    <row r="65" spans="1:10">
      <c r="A65" s="73" t="s">
        <v>185</v>
      </c>
      <c r="C65" s="82">
        <v>-382</v>
      </c>
      <c r="D65" s="82">
        <v>-96</v>
      </c>
      <c r="E65" s="82">
        <v>-10671</v>
      </c>
      <c r="F65" s="82">
        <f>F66*F70</f>
        <v>-2043.1393430758601</v>
      </c>
      <c r="G65" s="82">
        <f t="shared" ref="G65:J65" si="36">G66*G70</f>
        <v>-2096.1839538422778</v>
      </c>
      <c r="H65" s="82">
        <f t="shared" si="36"/>
        <v>-2151.8770273321311</v>
      </c>
      <c r="I65" s="82">
        <f t="shared" si="36"/>
        <v>-2208.397258844589</v>
      </c>
      <c r="J65" s="82">
        <f t="shared" si="36"/>
        <v>-2266.736864728302</v>
      </c>
    </row>
    <row r="66" spans="1:10" s="114" customFormat="1">
      <c r="A66" s="88" t="s">
        <v>1670</v>
      </c>
      <c r="C66" s="120">
        <f>C65/C70</f>
        <v>2.0669317966615264E-3</v>
      </c>
      <c r="D66" s="120">
        <f t="shared" ref="D66:E66" si="37">D65/D70</f>
        <v>4.9983338887037653E-4</v>
      </c>
      <c r="E66" s="120">
        <f t="shared" si="37"/>
        <v>5.3688675115844978E-2</v>
      </c>
      <c r="F66" s="98">
        <f>1-F68-F64-F62-F60-F58-F56-F54</f>
        <v>9.9999999999999534E-3</v>
      </c>
      <c r="G66" s="98">
        <f t="shared" ref="G66:J66" si="38">1-G68-G64-G62-G60-G58-G56-G54</f>
        <v>9.9999999999999534E-3</v>
      </c>
      <c r="H66" s="98">
        <f t="shared" si="38"/>
        <v>9.9999999999999534E-3</v>
      </c>
      <c r="I66" s="98">
        <f t="shared" si="38"/>
        <v>9.9999999999999534E-3</v>
      </c>
      <c r="J66" s="98">
        <f t="shared" si="38"/>
        <v>9.9999999999999534E-3</v>
      </c>
    </row>
    <row r="67" spans="1:10">
      <c r="A67" s="73" t="s">
        <v>165</v>
      </c>
      <c r="C67" s="82">
        <v>-1035</v>
      </c>
      <c r="D67" s="82">
        <v>-1056</v>
      </c>
      <c r="E67" s="82">
        <v>-1105</v>
      </c>
      <c r="F67" s="82">
        <f>F68*F70</f>
        <v>-2043.1393430758696</v>
      </c>
      <c r="G67" s="82">
        <f t="shared" ref="G67:J67" si="39">G68*G70</f>
        <v>-2096.1839538422878</v>
      </c>
      <c r="H67" s="82">
        <f t="shared" si="39"/>
        <v>-2151.8770273321416</v>
      </c>
      <c r="I67" s="82">
        <f t="shared" si="39"/>
        <v>-2208.3972588445995</v>
      </c>
      <c r="J67" s="82">
        <f t="shared" si="39"/>
        <v>-2266.7368647283124</v>
      </c>
    </row>
    <row r="68" spans="1:10" s="114" customFormat="1">
      <c r="A68" s="88" t="s">
        <v>1670</v>
      </c>
      <c r="C68" s="100">
        <f>C67/C70</f>
        <v>5.6001947893839785E-3</v>
      </c>
      <c r="D68" s="100">
        <f t="shared" ref="D68:E68" si="40">D67/D70</f>
        <v>5.4981672775741416E-3</v>
      </c>
      <c r="E68" s="100">
        <f t="shared" si="40"/>
        <v>5.5595526195303816E-3</v>
      </c>
      <c r="F68" s="98">
        <v>0.01</v>
      </c>
      <c r="G68" s="98">
        <v>0.01</v>
      </c>
      <c r="H68" s="98">
        <v>0.01</v>
      </c>
      <c r="I68" s="98">
        <v>0.01</v>
      </c>
      <c r="J68" s="98">
        <v>0.01</v>
      </c>
    </row>
    <row r="69" spans="1:10" s="16" customFormat="1">
      <c r="A69" s="88"/>
      <c r="C69" s="99"/>
      <c r="D69" s="99"/>
      <c r="E69" s="99"/>
    </row>
    <row r="70" spans="1:10">
      <c r="A70" s="94" t="s">
        <v>1665</v>
      </c>
      <c r="B70" s="86"/>
      <c r="C70" s="87">
        <f>C67+C65+C63+C61+C59+C57+C55+C53</f>
        <v>-184815</v>
      </c>
      <c r="D70" s="87">
        <f>D67+D65+D63+D61+D59+D57+D55+D53</f>
        <v>-192064</v>
      </c>
      <c r="E70" s="87">
        <f>E67+E65+E63+E61+E59+E57+E55+E53</f>
        <v>-198757</v>
      </c>
      <c r="F70" s="87">
        <f>F71*F86</f>
        <v>-204313.93430758695</v>
      </c>
      <c r="G70" s="87">
        <f t="shared" ref="G70:J70" si="41">G71*G86</f>
        <v>-209618.39538422876</v>
      </c>
      <c r="H70" s="87">
        <f t="shared" si="41"/>
        <v>-215187.70273321413</v>
      </c>
      <c r="I70" s="87">
        <f t="shared" si="41"/>
        <v>-220839.72588445994</v>
      </c>
      <c r="J70" s="87">
        <f t="shared" si="41"/>
        <v>-226673.68647283124</v>
      </c>
    </row>
    <row r="71" spans="1:10" s="114" customFormat="1">
      <c r="A71" s="95" t="s">
        <v>1671</v>
      </c>
      <c r="B71" s="110"/>
      <c r="C71" s="119">
        <f>C70/C86</f>
        <v>0.84308027771948868</v>
      </c>
      <c r="D71" s="119">
        <f t="shared" ref="D71:E71" si="42">D70/D86</f>
        <v>0.85095900364638488</v>
      </c>
      <c r="E71" s="119">
        <f t="shared" si="42"/>
        <v>0.85934480239008337</v>
      </c>
      <c r="F71" s="111">
        <v>0.86</v>
      </c>
      <c r="G71" s="111">
        <v>0.86</v>
      </c>
      <c r="H71" s="111">
        <v>0.86</v>
      </c>
      <c r="I71" s="111">
        <v>0.86</v>
      </c>
      <c r="J71" s="111">
        <v>0.86</v>
      </c>
    </row>
    <row r="72" spans="1:10">
      <c r="A72" s="74"/>
      <c r="C72" s="82"/>
      <c r="D72" s="82"/>
      <c r="E72" s="82"/>
    </row>
    <row r="73" spans="1:10">
      <c r="A73" s="72" t="s">
        <v>1624</v>
      </c>
      <c r="C73" s="82"/>
      <c r="D73" s="82"/>
      <c r="E73" s="82"/>
    </row>
    <row r="74" spans="1:10">
      <c r="A74" s="73" t="s">
        <v>1628</v>
      </c>
      <c r="C74" s="82">
        <v>-16045</v>
      </c>
      <c r="D74" s="82">
        <v>-15436</v>
      </c>
      <c r="E74" s="82">
        <v>-13120</v>
      </c>
      <c r="F74" s="82">
        <f>F75*F83</f>
        <v>-13969.371322425714</v>
      </c>
      <c r="G74" s="82">
        <f t="shared" ref="G74:J74" si="43">G75*G83</f>
        <v>-15014.526925195918</v>
      </c>
      <c r="H74" s="82">
        <f t="shared" si="43"/>
        <v>-15413.444753913942</v>
      </c>
      <c r="I74" s="82">
        <f t="shared" si="43"/>
        <v>-15818.287342421783</v>
      </c>
      <c r="J74" s="82">
        <f t="shared" si="43"/>
        <v>-16236.161728751631</v>
      </c>
    </row>
    <row r="75" spans="1:10" s="16" customFormat="1">
      <c r="A75" s="88" t="s">
        <v>1670</v>
      </c>
      <c r="C75" s="99">
        <f>C74/C83</f>
        <v>0.46643797784819324</v>
      </c>
      <c r="D75" s="99">
        <f t="shared" ref="D75:E75" si="44">D74/D83</f>
        <v>0.45887214245369956</v>
      </c>
      <c r="E75" s="99">
        <f t="shared" si="44"/>
        <v>0.40329521701709087</v>
      </c>
      <c r="F75" s="98">
        <f>1-F77-F79-F81</f>
        <v>0.42000000000000004</v>
      </c>
      <c r="G75" s="98">
        <f t="shared" ref="G75:J75" si="45">1-G77-G79-G81</f>
        <v>0.43999999999999995</v>
      </c>
      <c r="H75" s="98">
        <f t="shared" si="45"/>
        <v>0.43999999999999995</v>
      </c>
      <c r="I75" s="98">
        <f t="shared" si="45"/>
        <v>0.43999999999999995</v>
      </c>
      <c r="J75" s="98">
        <f t="shared" si="45"/>
        <v>0.43999999999999995</v>
      </c>
    </row>
    <row r="76" spans="1:10" ht="25.5">
      <c r="A76" s="73" t="s">
        <v>1629</v>
      </c>
      <c r="C76" s="82">
        <v>-11641</v>
      </c>
      <c r="D76" s="82">
        <v>-11296</v>
      </c>
      <c r="E76" s="82">
        <v>-11638</v>
      </c>
      <c r="F76" s="82">
        <f>F77*F83</f>
        <v>-11973.746847793467</v>
      </c>
      <c r="G76" s="82">
        <f t="shared" ref="G76:J76" si="46">G77*G83</f>
        <v>-11602.134442196848</v>
      </c>
      <c r="H76" s="82">
        <f t="shared" si="46"/>
        <v>-11910.389128024412</v>
      </c>
      <c r="I76" s="82">
        <f t="shared" si="46"/>
        <v>-12223.222037325926</v>
      </c>
      <c r="J76" s="82">
        <f t="shared" si="46"/>
        <v>-12546.124972217171</v>
      </c>
    </row>
    <row r="77" spans="1:10" s="114" customFormat="1">
      <c r="A77" s="88" t="s">
        <v>1670</v>
      </c>
      <c r="C77" s="100">
        <f>C76/C83</f>
        <v>0.33841100031977672</v>
      </c>
      <c r="D77" s="100">
        <f t="shared" ref="D77:E77" si="47">D76/D83</f>
        <v>0.33580070751211394</v>
      </c>
      <c r="E77" s="100">
        <f t="shared" si="47"/>
        <v>0.35774007131439811</v>
      </c>
      <c r="F77" s="98">
        <v>0.36</v>
      </c>
      <c r="G77" s="98">
        <v>0.34</v>
      </c>
      <c r="H77" s="98">
        <v>0.34</v>
      </c>
      <c r="I77" s="98">
        <v>0.34</v>
      </c>
      <c r="J77" s="98">
        <v>0.34</v>
      </c>
    </row>
    <row r="78" spans="1:10">
      <c r="A78" s="73" t="s">
        <v>191</v>
      </c>
      <c r="C78" s="82">
        <v>-3895</v>
      </c>
      <c r="D78" s="82">
        <v>-4002</v>
      </c>
      <c r="E78" s="82">
        <v>-4796</v>
      </c>
      <c r="F78" s="82">
        <f>F79*F83</f>
        <v>-4323.8530283698638</v>
      </c>
      <c r="G78" s="82">
        <f t="shared" ref="G78:J78" si="48">G79*G83</f>
        <v>-4436.1102278987946</v>
      </c>
      <c r="H78" s="82">
        <f t="shared" si="48"/>
        <v>-4553.9723136563925</v>
      </c>
      <c r="I78" s="82">
        <f t="shared" si="48"/>
        <v>-4673.5848966246185</v>
      </c>
      <c r="J78" s="82">
        <f t="shared" si="48"/>
        <v>-4797.0477834948006</v>
      </c>
    </row>
    <row r="79" spans="1:10" s="114" customFormat="1">
      <c r="A79" s="88" t="s">
        <v>1670</v>
      </c>
      <c r="C79" s="100">
        <f>C78/C83</f>
        <v>0.11323003575685339</v>
      </c>
      <c r="D79" s="100">
        <f t="shared" ref="D79:E79" si="49">D78/D83</f>
        <v>0.11896905377686613</v>
      </c>
      <c r="E79" s="100">
        <f t="shared" si="49"/>
        <v>0.14742407475716218</v>
      </c>
      <c r="F79" s="98">
        <v>0.13</v>
      </c>
      <c r="G79" s="98">
        <v>0.13</v>
      </c>
      <c r="H79" s="98">
        <v>0.13</v>
      </c>
      <c r="I79" s="98">
        <v>0.13</v>
      </c>
      <c r="J79" s="98">
        <v>0.13</v>
      </c>
    </row>
    <row r="80" spans="1:10">
      <c r="A80" s="73" t="s">
        <v>165</v>
      </c>
      <c r="C80" s="82">
        <v>-2818</v>
      </c>
      <c r="D80" s="82">
        <v>-2905</v>
      </c>
      <c r="E80" s="82">
        <v>-2978</v>
      </c>
      <c r="F80" s="82">
        <f>F81*F83</f>
        <v>-2993.4367119483668</v>
      </c>
      <c r="G80" s="82">
        <f t="shared" ref="G80:J80" si="50">G81*G83</f>
        <v>-3071.1532346991653</v>
      </c>
      <c r="H80" s="82">
        <f t="shared" si="50"/>
        <v>-3152.7500633005793</v>
      </c>
      <c r="I80" s="82">
        <f t="shared" si="50"/>
        <v>-3235.558774586274</v>
      </c>
      <c r="J80" s="82">
        <f t="shared" si="50"/>
        <v>-3321.0330808810154</v>
      </c>
    </row>
    <row r="81" spans="1:10" s="114" customFormat="1">
      <c r="A81" s="88" t="s">
        <v>1670</v>
      </c>
      <c r="C81" s="100">
        <f>C80/C83</f>
        <v>8.1920986075176602E-2</v>
      </c>
      <c r="D81" s="100">
        <f t="shared" ref="D81:E81" si="51">D80/D83</f>
        <v>8.6358096257320369E-2</v>
      </c>
      <c r="E81" s="100">
        <f t="shared" si="51"/>
        <v>9.1540636911348824E-2</v>
      </c>
      <c r="F81" s="98">
        <v>0.09</v>
      </c>
      <c r="G81" s="98">
        <v>0.09</v>
      </c>
      <c r="H81" s="98">
        <v>0.09</v>
      </c>
      <c r="I81" s="98">
        <v>0.09</v>
      </c>
      <c r="J81" s="98">
        <v>0.09</v>
      </c>
    </row>
    <row r="82" spans="1:10">
      <c r="A82" s="73"/>
      <c r="C82" s="82"/>
      <c r="D82" s="82"/>
      <c r="E82" s="82"/>
    </row>
    <row r="83" spans="1:10">
      <c r="A83" s="94" t="s">
        <v>1666</v>
      </c>
      <c r="B83" s="86"/>
      <c r="C83" s="87">
        <f>C80+C78+C76+C74</f>
        <v>-34399</v>
      </c>
      <c r="D83" s="87">
        <f t="shared" ref="D83:E83" si="52">D80+D78+D76+D74</f>
        <v>-33639</v>
      </c>
      <c r="E83" s="87">
        <f t="shared" si="52"/>
        <v>-32532</v>
      </c>
      <c r="F83" s="87">
        <f>F84*F86</f>
        <v>-33260.407910537411</v>
      </c>
      <c r="G83" s="87">
        <f t="shared" ref="G83:J83" si="53">G84*G86</f>
        <v>-34123.924829990727</v>
      </c>
      <c r="H83" s="87">
        <f t="shared" si="53"/>
        <v>-35030.556258895325</v>
      </c>
      <c r="I83" s="87">
        <f t="shared" si="53"/>
        <v>-35950.653050958601</v>
      </c>
      <c r="J83" s="87">
        <f t="shared" si="53"/>
        <v>-36900.367565344619</v>
      </c>
    </row>
    <row r="84" spans="1:10" s="114" customFormat="1">
      <c r="A84" s="95" t="s">
        <v>1671</v>
      </c>
      <c r="B84" s="110"/>
      <c r="C84" s="113">
        <f>C83/C86</f>
        <v>0.15691972228051129</v>
      </c>
      <c r="D84" s="113">
        <f t="shared" ref="D84:E84" si="54">D83/D86</f>
        <v>0.14904099635361515</v>
      </c>
      <c r="E84" s="113">
        <f t="shared" si="54"/>
        <v>0.1406551976099166</v>
      </c>
      <c r="F84" s="111">
        <v>0.14000000000000001</v>
      </c>
      <c r="G84" s="111">
        <v>0.14000000000000001</v>
      </c>
      <c r="H84" s="111">
        <v>0.14000000000000001</v>
      </c>
      <c r="I84" s="111">
        <v>0.14000000000000001</v>
      </c>
      <c r="J84" s="111">
        <v>0.14000000000000001</v>
      </c>
    </row>
    <row r="85" spans="1:10">
      <c r="A85" s="74"/>
      <c r="C85" s="82"/>
      <c r="D85" s="82"/>
      <c r="E85" s="82"/>
    </row>
    <row r="86" spans="1:10">
      <c r="A86" s="71" t="s">
        <v>166</v>
      </c>
      <c r="B86" s="17"/>
      <c r="C86" s="129">
        <f>C83+C70</f>
        <v>-219214</v>
      </c>
      <c r="D86" s="129">
        <f t="shared" ref="D86:E86" si="55">D83+D70</f>
        <v>-225703</v>
      </c>
      <c r="E86" s="129">
        <f t="shared" si="55"/>
        <v>-231289</v>
      </c>
      <c r="F86" s="129">
        <f>E86*(1+F87)</f>
        <v>-237574.34221812437</v>
      </c>
      <c r="G86" s="129">
        <f t="shared" ref="G86:J86" si="56">F86*(1+G87)</f>
        <v>-243742.32021421948</v>
      </c>
      <c r="H86" s="129">
        <f t="shared" si="56"/>
        <v>-250218.25899210945</v>
      </c>
      <c r="I86" s="129">
        <f t="shared" si="56"/>
        <v>-256790.37893541856</v>
      </c>
      <c r="J86" s="129">
        <f t="shared" si="56"/>
        <v>-263574.05403817585</v>
      </c>
    </row>
    <row r="87" spans="1:10" s="114" customFormat="1">
      <c r="A87" s="102" t="s">
        <v>1668</v>
      </c>
      <c r="B87" s="115"/>
      <c r="C87" s="116"/>
      <c r="D87" s="117">
        <f>D86/C86-1</f>
        <v>2.9601211601448796E-2</v>
      </c>
      <c r="E87" s="117">
        <f>E86/D86-1</f>
        <v>2.4749338732759529E-2</v>
      </c>
      <c r="F87" s="118">
        <f>AVERAGE(D87:E87)</f>
        <v>2.7175275167104163E-2</v>
      </c>
      <c r="G87" s="118">
        <f t="shared" ref="G87:J87" si="57">AVERAGE(E87:F87)</f>
        <v>2.5962306949931846E-2</v>
      </c>
      <c r="H87" s="118">
        <f t="shared" si="57"/>
        <v>2.6568791058518004E-2</v>
      </c>
      <c r="I87" s="118">
        <f t="shared" si="57"/>
        <v>2.6265549004224925E-2</v>
      </c>
      <c r="J87" s="118">
        <f t="shared" si="57"/>
        <v>2.6417170031371465E-2</v>
      </c>
    </row>
    <row r="88" spans="1:10">
      <c r="A88" s="74"/>
      <c r="C88" s="82"/>
      <c r="D88" s="82"/>
      <c r="E88" s="82"/>
    </row>
    <row r="89" spans="1:10" s="17" customFormat="1" ht="25.5">
      <c r="A89" s="83" t="s">
        <v>167</v>
      </c>
      <c r="B89" s="84"/>
      <c r="C89" s="128">
        <f>C49+C86</f>
        <v>6168</v>
      </c>
      <c r="D89" s="128">
        <f t="shared" ref="D89:J89" si="58">D49+D86</f>
        <v>101520</v>
      </c>
      <c r="E89" s="128">
        <f t="shared" si="58"/>
        <v>54967</v>
      </c>
      <c r="F89" s="128">
        <f t="shared" si="58"/>
        <v>30869.69111520896</v>
      </c>
      <c r="G89" s="128">
        <f t="shared" si="58"/>
        <v>51812.278896891599</v>
      </c>
      <c r="H89" s="128">
        <f t="shared" si="58"/>
        <v>44525.491796038696</v>
      </c>
      <c r="I89" s="128">
        <f t="shared" si="58"/>
        <v>45238.772647978971</v>
      </c>
      <c r="J89" s="128">
        <f t="shared" si="58"/>
        <v>49329.772010419052</v>
      </c>
    </row>
    <row r="90" spans="1:10">
      <c r="A90" s="71"/>
      <c r="C90" s="82"/>
      <c r="D90" s="82"/>
      <c r="E90" s="82"/>
    </row>
    <row r="91" spans="1:10">
      <c r="A91" s="73" t="s">
        <v>168</v>
      </c>
      <c r="C91" s="81">
        <v>-2167</v>
      </c>
      <c r="D91" s="81">
        <v>1176</v>
      </c>
      <c r="E91" s="81">
        <v>726</v>
      </c>
      <c r="F91" s="81">
        <f>AVERAGE(C91:E91)</f>
        <v>-88.333333333333329</v>
      </c>
      <c r="G91" s="81">
        <f t="shared" ref="G91:J91" si="59">AVERAGE(D91:F91)</f>
        <v>604.55555555555554</v>
      </c>
      <c r="H91" s="81">
        <f t="shared" si="59"/>
        <v>414.07407407407408</v>
      </c>
      <c r="I91" s="81">
        <f t="shared" si="59"/>
        <v>310.09876543209879</v>
      </c>
      <c r="J91" s="81">
        <f t="shared" si="59"/>
        <v>442.90946502057614</v>
      </c>
    </row>
    <row r="92" spans="1:10">
      <c r="A92" s="73"/>
      <c r="C92" s="82"/>
      <c r="D92" s="82"/>
      <c r="E92" s="82"/>
    </row>
    <row r="93" spans="1:10">
      <c r="A93" s="71" t="s">
        <v>169</v>
      </c>
      <c r="C93" s="82">
        <f>C89+C91</f>
        <v>4001</v>
      </c>
      <c r="D93" s="82">
        <f t="shared" ref="D93:J93" si="60">D89+D91</f>
        <v>102696</v>
      </c>
      <c r="E93" s="82">
        <f t="shared" si="60"/>
        <v>55693</v>
      </c>
      <c r="F93" s="82">
        <f t="shared" si="60"/>
        <v>30781.357781875628</v>
      </c>
      <c r="G93" s="82">
        <f t="shared" si="60"/>
        <v>52416.834452447154</v>
      </c>
      <c r="H93" s="82">
        <f t="shared" si="60"/>
        <v>44939.565870112769</v>
      </c>
      <c r="I93" s="82">
        <f t="shared" si="60"/>
        <v>45548.871413411071</v>
      </c>
      <c r="J93" s="82">
        <f t="shared" si="60"/>
        <v>49772.681475439626</v>
      </c>
    </row>
    <row r="94" spans="1:10">
      <c r="A94" s="71"/>
      <c r="C94" s="82"/>
      <c r="D94" s="82"/>
      <c r="E94" s="82"/>
    </row>
    <row r="95" spans="1:10">
      <c r="A95" s="73" t="s">
        <v>170</v>
      </c>
      <c r="C95" s="82">
        <v>321</v>
      </c>
      <c r="D95" s="82">
        <v>-20904</v>
      </c>
      <c r="E95" s="82">
        <v>-12440</v>
      </c>
      <c r="F95" s="82">
        <f>-F93*F96</f>
        <v>-6156.2715563751262</v>
      </c>
      <c r="G95" s="82">
        <f t="shared" ref="G95:J95" si="61">-G93*G96</f>
        <v>-10483.366890489431</v>
      </c>
      <c r="H95" s="82">
        <f t="shared" si="61"/>
        <v>-8987.9131740225548</v>
      </c>
      <c r="I95" s="82">
        <f t="shared" si="61"/>
        <v>-9109.7742826822141</v>
      </c>
      <c r="J95" s="82">
        <f t="shared" si="61"/>
        <v>-9954.5362950879262</v>
      </c>
    </row>
    <row r="96" spans="1:10" s="114" customFormat="1">
      <c r="A96" s="88" t="s">
        <v>1672</v>
      </c>
      <c r="C96" s="100">
        <f>ABS(C95/C93)</f>
        <v>8.0229942514371405E-2</v>
      </c>
      <c r="D96" s="100">
        <f t="shared" ref="D96:E96" si="62">ABS(D95/D93)</f>
        <v>0.20355223182986679</v>
      </c>
      <c r="E96" s="100">
        <f t="shared" si="62"/>
        <v>0.22336738907941753</v>
      </c>
      <c r="F96" s="98">
        <v>0.2</v>
      </c>
      <c r="G96" s="98">
        <v>0.2</v>
      </c>
      <c r="H96" s="98">
        <v>0.2</v>
      </c>
      <c r="I96" s="98">
        <v>0.2</v>
      </c>
      <c r="J96" s="98">
        <v>0.2</v>
      </c>
    </row>
    <row r="97" spans="1:11">
      <c r="A97" s="73"/>
      <c r="C97" s="82"/>
      <c r="D97" s="82"/>
      <c r="E97" s="82"/>
    </row>
    <row r="98" spans="1:11" s="17" customFormat="1">
      <c r="A98" s="83" t="s">
        <v>171</v>
      </c>
      <c r="B98" s="84"/>
      <c r="C98" s="85">
        <f t="shared" ref="C98:J98" si="63">C44+C47+C86+C91+C95</f>
        <v>4322</v>
      </c>
      <c r="D98" s="85">
        <f t="shared" si="63"/>
        <v>81792</v>
      </c>
      <c r="E98" s="85">
        <f t="shared" si="63"/>
        <v>43253</v>
      </c>
      <c r="F98" s="85">
        <f t="shared" si="63"/>
        <v>24625.086225500501</v>
      </c>
      <c r="G98" s="85">
        <f t="shared" si="63"/>
        <v>41933.467561957725</v>
      </c>
      <c r="H98" s="85">
        <f t="shared" si="63"/>
        <v>35951.652696090212</v>
      </c>
      <c r="I98" s="85">
        <f t="shared" si="63"/>
        <v>36439.097130728856</v>
      </c>
      <c r="J98" s="85">
        <f t="shared" si="63"/>
        <v>39818.145180351697</v>
      </c>
    </row>
    <row r="99" spans="1:11" s="115" customFormat="1">
      <c r="A99" s="72" t="s">
        <v>1673</v>
      </c>
      <c r="C99" s="121">
        <f>C98/C44</f>
        <v>1.7438881200143641E-2</v>
      </c>
      <c r="D99" s="121">
        <f t="shared" ref="D99:J99" si="64">D98/D44</f>
        <v>0.32123668583278348</v>
      </c>
      <c r="E99" s="121">
        <f t="shared" si="64"/>
        <v>0.17617612317217221</v>
      </c>
      <c r="F99" s="121">
        <f t="shared" si="64"/>
        <v>0.10340388102485801</v>
      </c>
      <c r="G99" s="121">
        <f t="shared" si="64"/>
        <v>0.16931152314747216</v>
      </c>
      <c r="H99" s="121">
        <f t="shared" si="64"/>
        <v>0.14093127309003448</v>
      </c>
      <c r="I99" s="121">
        <f t="shared" si="64"/>
        <v>0.13868161752058464</v>
      </c>
      <c r="J99" s="121">
        <f t="shared" si="64"/>
        <v>0.14712791882055834</v>
      </c>
    </row>
    <row r="100" spans="1:11" s="115" customFormat="1">
      <c r="A100" s="72" t="s">
        <v>1674</v>
      </c>
      <c r="D100" s="121">
        <f>D98/C98-1</f>
        <v>17.924571957427116</v>
      </c>
      <c r="E100" s="121">
        <f t="shared" ref="E100:J100" si="65">E98/D98-1</f>
        <v>-0.47118300078247266</v>
      </c>
      <c r="F100" s="121">
        <f t="shared" si="65"/>
        <v>-0.43067333536400942</v>
      </c>
      <c r="G100" s="121">
        <f t="shared" si="65"/>
        <v>0.70287596875634617</v>
      </c>
      <c r="H100" s="121">
        <f t="shared" si="65"/>
        <v>-0.14265013636254231</v>
      </c>
      <c r="I100" s="121">
        <f t="shared" si="65"/>
        <v>1.3558331761801101E-2</v>
      </c>
      <c r="J100" s="121">
        <f t="shared" si="65"/>
        <v>9.2731387868919324E-2</v>
      </c>
    </row>
    <row r="101" spans="1:11" s="115" customFormat="1">
      <c r="A101" s="72"/>
      <c r="D101" s="121"/>
      <c r="E101" s="121"/>
      <c r="F101" s="121"/>
      <c r="G101" s="121"/>
      <c r="H101" s="121"/>
      <c r="I101" s="121"/>
      <c r="J101" s="121"/>
    </row>
    <row r="102" spans="1:11">
      <c r="A102" s="71"/>
      <c r="B102" t="s">
        <v>1691</v>
      </c>
    </row>
    <row r="103" spans="1:11">
      <c r="A103" s="122" t="s">
        <v>1675</v>
      </c>
      <c r="B103" s="123"/>
      <c r="C103" s="123"/>
      <c r="D103" s="123"/>
      <c r="E103" s="123"/>
      <c r="F103" s="123"/>
      <c r="G103" s="123"/>
      <c r="H103" s="123"/>
      <c r="I103" s="123"/>
      <c r="J103" s="124"/>
    </row>
    <row r="104" spans="1:11" s="90" customFormat="1">
      <c r="A104" s="139"/>
      <c r="B104" s="139"/>
      <c r="C104" s="76" t="s">
        <v>158</v>
      </c>
      <c r="D104" s="76" t="s">
        <v>154</v>
      </c>
      <c r="E104" s="76" t="s">
        <v>2</v>
      </c>
      <c r="F104" s="76" t="s">
        <v>1658</v>
      </c>
      <c r="G104" s="76" t="s">
        <v>1659</v>
      </c>
      <c r="H104" s="76" t="s">
        <v>1660</v>
      </c>
      <c r="I104" s="76" t="s">
        <v>1661</v>
      </c>
      <c r="J104" s="76" t="s">
        <v>1662</v>
      </c>
    </row>
    <row r="105" spans="1:11" s="101" customFormat="1">
      <c r="A105" s="74" t="s">
        <v>171</v>
      </c>
      <c r="C105" s="125">
        <f>C98</f>
        <v>4322</v>
      </c>
      <c r="D105" s="125">
        <f t="shared" ref="D105:J105" si="66">D98</f>
        <v>81792</v>
      </c>
      <c r="E105" s="125">
        <f t="shared" si="66"/>
        <v>43253</v>
      </c>
      <c r="F105" s="125">
        <f t="shared" si="66"/>
        <v>24625.086225500501</v>
      </c>
      <c r="G105" s="125">
        <f t="shared" si="66"/>
        <v>41933.467561957725</v>
      </c>
      <c r="H105" s="125">
        <f t="shared" si="66"/>
        <v>35951.652696090212</v>
      </c>
      <c r="I105" s="125">
        <f t="shared" si="66"/>
        <v>36439.097130728856</v>
      </c>
      <c r="J105" s="125">
        <f t="shared" si="66"/>
        <v>39818.145180351697</v>
      </c>
    </row>
    <row r="106" spans="1:11" s="101" customFormat="1">
      <c r="A106" s="73" t="s">
        <v>1677</v>
      </c>
      <c r="C106" s="125">
        <f>ABS(C67+C80)</f>
        <v>3853</v>
      </c>
      <c r="D106" s="125">
        <f t="shared" ref="D106:J106" si="67">ABS(D67+D80)</f>
        <v>3961</v>
      </c>
      <c r="E106" s="125">
        <f t="shared" si="67"/>
        <v>4083</v>
      </c>
      <c r="F106" s="125">
        <f t="shared" si="67"/>
        <v>5036.5760550242367</v>
      </c>
      <c r="G106" s="125">
        <f t="shared" si="67"/>
        <v>5167.3371885414526</v>
      </c>
      <c r="H106" s="125">
        <f t="shared" si="67"/>
        <v>5304.6270906327209</v>
      </c>
      <c r="I106" s="125">
        <f t="shared" si="67"/>
        <v>5443.9560334308735</v>
      </c>
      <c r="J106" s="125">
        <f t="shared" si="67"/>
        <v>5587.7699456093278</v>
      </c>
    </row>
    <row r="107" spans="1:11">
      <c r="A107" s="73" t="s">
        <v>1676</v>
      </c>
      <c r="C107" s="82">
        <f>-C95</f>
        <v>-321</v>
      </c>
      <c r="D107" s="108">
        <f>ABS(D95)</f>
        <v>20904</v>
      </c>
      <c r="E107" s="108">
        <f t="shared" ref="E107:J107" si="68">ABS(E95)</f>
        <v>12440</v>
      </c>
      <c r="F107" s="108">
        <f t="shared" si="68"/>
        <v>6156.2715563751262</v>
      </c>
      <c r="G107" s="108">
        <f t="shared" si="68"/>
        <v>10483.366890489431</v>
      </c>
      <c r="H107" s="108">
        <f t="shared" si="68"/>
        <v>8987.9131740225548</v>
      </c>
      <c r="I107" s="108">
        <f t="shared" si="68"/>
        <v>9109.7742826822141</v>
      </c>
      <c r="J107" s="108">
        <f t="shared" si="68"/>
        <v>9954.5362950879262</v>
      </c>
    </row>
    <row r="108" spans="1:11">
      <c r="A108" s="73" t="s">
        <v>1678</v>
      </c>
      <c r="C108" s="126">
        <f>'Consolidated Statements of Cash'!F7</f>
        <v>9779</v>
      </c>
      <c r="D108" s="126">
        <f>'Consolidated Statements of Cash'!D7</f>
        <v>10064</v>
      </c>
      <c r="E108" s="126">
        <f>'Consolidated Statements of Cash'!B7</f>
        <v>10596</v>
      </c>
      <c r="F108" s="108">
        <f>F109*F44</f>
        <v>9525.7879999999986</v>
      </c>
      <c r="G108" s="108">
        <f t="shared" ref="G108:J108" si="69">G109*G44</f>
        <v>9906.8195199999991</v>
      </c>
      <c r="H108" s="108">
        <f t="shared" si="69"/>
        <v>10204.0241056</v>
      </c>
      <c r="I108" s="108">
        <f t="shared" si="69"/>
        <v>10510.144828768</v>
      </c>
      <c r="J108" s="108">
        <f t="shared" si="69"/>
        <v>10825.449173631039</v>
      </c>
    </row>
    <row r="109" spans="1:11" s="114" customFormat="1">
      <c r="A109" s="88" t="s">
        <v>1679</v>
      </c>
      <c r="C109" s="100">
        <f>C108/C44</f>
        <v>3.9457385297594787E-2</v>
      </c>
      <c r="D109" s="100">
        <f t="shared" ref="D109:E109" si="70">D108/D44</f>
        <v>3.95261884563421E-2</v>
      </c>
      <c r="E109" s="100">
        <f t="shared" si="70"/>
        <v>4.3159138120646819E-2</v>
      </c>
      <c r="F109" s="98">
        <v>0.04</v>
      </c>
      <c r="G109" s="98">
        <v>0.04</v>
      </c>
      <c r="H109" s="98">
        <v>0.04</v>
      </c>
      <c r="I109" s="98">
        <v>0.04</v>
      </c>
      <c r="J109" s="98">
        <v>0.04</v>
      </c>
    </row>
    <row r="110" spans="1:11">
      <c r="A110" s="73"/>
    </row>
    <row r="111" spans="1:11" s="17" customFormat="1">
      <c r="A111" s="83" t="s">
        <v>1675</v>
      </c>
      <c r="B111" s="84"/>
      <c r="C111" s="127">
        <f>C105+C106+C107+C108</f>
        <v>17633</v>
      </c>
      <c r="D111" s="127">
        <f t="shared" ref="D111:J111" si="71">D105+D106+D107+D108</f>
        <v>116721</v>
      </c>
      <c r="E111" s="127">
        <f t="shared" si="71"/>
        <v>70372</v>
      </c>
      <c r="F111" s="127">
        <f t="shared" si="71"/>
        <v>45343.721836899866</v>
      </c>
      <c r="G111" s="127">
        <f t="shared" si="71"/>
        <v>67490.991160988604</v>
      </c>
      <c r="H111" s="127">
        <f t="shared" si="71"/>
        <v>60448.217066345489</v>
      </c>
      <c r="I111" s="127">
        <f t="shared" si="71"/>
        <v>61502.972275609951</v>
      </c>
      <c r="J111" s="127">
        <f t="shared" si="71"/>
        <v>66185.900594679988</v>
      </c>
    </row>
    <row r="112" spans="1:11">
      <c r="A112" s="75"/>
      <c r="B112" s="75"/>
      <c r="C112" s="75"/>
      <c r="D112" s="75"/>
      <c r="E112" s="75"/>
      <c r="F112" s="75"/>
      <c r="G112" s="75"/>
      <c r="H112" s="75"/>
      <c r="I112" s="75"/>
      <c r="J112" s="75"/>
      <c r="K112" s="75"/>
    </row>
    <row r="113" spans="1:11">
      <c r="A113" s="122" t="s">
        <v>1680</v>
      </c>
      <c r="B113" s="123"/>
      <c r="C113" s="123"/>
      <c r="D113" s="123"/>
      <c r="E113" s="123"/>
      <c r="F113" s="123"/>
      <c r="G113" s="123"/>
      <c r="H113" s="123"/>
      <c r="I113" s="123"/>
      <c r="J113" s="124"/>
      <c r="K113" s="75"/>
    </row>
    <row r="114" spans="1:11">
      <c r="B114" s="75"/>
      <c r="D114" s="75" t="str">
        <f>'Consolidated Balance Sheets'!C1</f>
        <v>Dec. 31, 2019USD ($)</v>
      </c>
      <c r="E114" s="75" t="str">
        <f>'Consolidated Balance Sheets'!D1</f>
        <v>Dec. 31, 2020USD ($)</v>
      </c>
      <c r="F114" s="75"/>
      <c r="G114" s="75"/>
      <c r="H114" s="75"/>
      <c r="I114" s="75"/>
      <c r="J114" s="75"/>
      <c r="K114" s="75"/>
    </row>
    <row r="115" spans="1:11">
      <c r="A115" s="131" t="str">
        <f>'Consolidated Balance Sheets'!A2</f>
        <v>ASSETS</v>
      </c>
      <c r="B115" s="75"/>
      <c r="D115" s="131"/>
      <c r="E115" s="131"/>
      <c r="F115" s="75"/>
      <c r="G115" s="75"/>
      <c r="H115" s="75"/>
      <c r="I115" s="75"/>
      <c r="J115" s="75"/>
      <c r="K115" s="75"/>
    </row>
    <row r="116" spans="1:11">
      <c r="A116" s="131" t="str">
        <f>'Consolidated Balance Sheets'!A3</f>
        <v>Investments in fixed maturity securities</v>
      </c>
      <c r="B116" s="75"/>
      <c r="D116" s="131">
        <f>'Consolidated Balance Sheets'!C3</f>
        <v>18685</v>
      </c>
      <c r="E116" s="131">
        <f>'Consolidated Balance Sheets'!D3</f>
        <v>20410</v>
      </c>
      <c r="F116" s="75"/>
      <c r="G116" s="75"/>
      <c r="H116" s="75"/>
      <c r="I116" s="75"/>
      <c r="J116" s="75"/>
      <c r="K116" s="75"/>
    </row>
    <row r="117" spans="1:11">
      <c r="A117" s="131" t="str">
        <f>'Consolidated Balance Sheets'!A4</f>
        <v>Investments in equity securities</v>
      </c>
      <c r="B117" s="75"/>
      <c r="D117" s="131">
        <f>'Consolidated Balance Sheets'!C4</f>
        <v>248027</v>
      </c>
      <c r="E117" s="131">
        <f>'Consolidated Balance Sheets'!D4</f>
        <v>281170</v>
      </c>
      <c r="F117" s="75"/>
      <c r="G117" s="75"/>
      <c r="H117" s="75"/>
      <c r="I117" s="75"/>
      <c r="J117" s="75"/>
      <c r="K117" s="75"/>
    </row>
    <row r="118" spans="1:11">
      <c r="A118" s="131" t="str">
        <f>'Consolidated Balance Sheets'!A5</f>
        <v>Loans and finance receivables</v>
      </c>
      <c r="B118" s="75"/>
      <c r="D118" s="131">
        <f>'Consolidated Balance Sheets'!C5</f>
        <v>17527</v>
      </c>
      <c r="E118" s="131">
        <f>'Consolidated Balance Sheets'!D5</f>
        <v>19201</v>
      </c>
      <c r="F118" s="75"/>
      <c r="G118" s="75"/>
      <c r="H118" s="75"/>
      <c r="I118" s="75"/>
      <c r="J118" s="75"/>
      <c r="K118" s="75"/>
    </row>
    <row r="119" spans="1:11">
      <c r="A119" s="132" t="str">
        <f>'Consolidated Balance Sheets'!A6</f>
        <v>Inventories</v>
      </c>
      <c r="B119" s="133"/>
      <c r="D119" s="132">
        <f>'Consolidated Balance Sheets'!C6</f>
        <v>19852</v>
      </c>
      <c r="E119" s="132">
        <f>'Consolidated Balance Sheets'!D6</f>
        <v>19208</v>
      </c>
      <c r="F119" s="75"/>
      <c r="G119" s="75"/>
      <c r="H119" s="75"/>
      <c r="I119" s="75"/>
      <c r="J119" s="75"/>
      <c r="K119" s="75"/>
    </row>
    <row r="120" spans="1:11">
      <c r="A120" s="132" t="str">
        <f>'Consolidated Balance Sheets'!A7</f>
        <v>Equipment held for lease</v>
      </c>
      <c r="B120" s="133"/>
      <c r="D120" s="132">
        <f>'Consolidated Balance Sheets'!C7</f>
        <v>15065</v>
      </c>
      <c r="E120" s="132">
        <f>'Consolidated Balance Sheets'!D7</f>
        <v>14601</v>
      </c>
      <c r="F120" s="75"/>
      <c r="G120" s="75"/>
      <c r="H120" s="75"/>
      <c r="I120" s="75"/>
      <c r="J120" s="75"/>
      <c r="K120" s="75"/>
    </row>
    <row r="121" spans="1:11">
      <c r="A121" s="131" t="str">
        <f>'Consolidated Balance Sheets'!A8</f>
        <v>Goodwill</v>
      </c>
      <c r="B121" s="75"/>
      <c r="D121" s="131">
        <f>'Consolidated Balance Sheets'!C8</f>
        <v>81882</v>
      </c>
      <c r="E121" s="131">
        <f>'Consolidated Balance Sheets'!D8</f>
        <v>73734</v>
      </c>
      <c r="F121" s="75"/>
      <c r="G121" s="75"/>
      <c r="H121" s="75"/>
      <c r="I121" s="75"/>
      <c r="J121" s="75"/>
      <c r="K121" s="75"/>
    </row>
    <row r="122" spans="1:11">
      <c r="A122" s="131" t="str">
        <f>'Consolidated Balance Sheets'!A9</f>
        <v>Deferred charges under retroactive reinsurance contracts</v>
      </c>
      <c r="D122" s="131">
        <f>'Consolidated Balance Sheets'!C9</f>
        <v>13747</v>
      </c>
      <c r="E122" s="131">
        <f>'Consolidated Balance Sheets'!D9</f>
        <v>12441</v>
      </c>
    </row>
    <row r="123" spans="1:11">
      <c r="A123" s="131" t="str">
        <f>'Consolidated Balance Sheets'!A10</f>
        <v>Total assets</v>
      </c>
      <c r="D123" s="131">
        <f>'Consolidated Balance Sheets'!C10</f>
        <v>817729</v>
      </c>
      <c r="E123" s="131">
        <f>'Consolidated Balance Sheets'!D10</f>
        <v>873729</v>
      </c>
    </row>
    <row r="124" spans="1:11">
      <c r="A124" s="131" t="str">
        <f>'Consolidated Balance Sheets'!A11</f>
        <v>LIABILITIES</v>
      </c>
      <c r="D124" s="131">
        <f>'Consolidated Balance Sheets'!C11</f>
        <v>0</v>
      </c>
      <c r="E124" s="131">
        <f>'Consolidated Balance Sheets'!D11</f>
        <v>0</v>
      </c>
    </row>
    <row r="125" spans="1:11">
      <c r="A125" s="131" t="str">
        <f>'Consolidated Balance Sheets'!A12</f>
        <v>Unpaid losses and loss adjustment expenses</v>
      </c>
      <c r="D125" s="131">
        <f>'Consolidated Balance Sheets'!C12</f>
        <v>73019</v>
      </c>
      <c r="E125" s="131">
        <f>'Consolidated Balance Sheets'!D12</f>
        <v>79854</v>
      </c>
    </row>
    <row r="126" spans="1:11">
      <c r="A126" s="131" t="str">
        <f>'Consolidated Balance Sheets'!A13</f>
        <v>Unpaid losses and loss adjustment expenses under retroactive reinsurance contracts</v>
      </c>
      <c r="D126" s="131">
        <f>'Consolidated Balance Sheets'!C13</f>
        <v>42441</v>
      </c>
      <c r="E126" s="131">
        <f>'Consolidated Balance Sheets'!D13</f>
        <v>40966</v>
      </c>
    </row>
    <row r="127" spans="1:11">
      <c r="A127" s="131" t="str">
        <f>'Consolidated Balance Sheets'!A14</f>
        <v>Income taxes, principally deferred</v>
      </c>
      <c r="D127" s="131">
        <f>'Consolidated Balance Sheets'!C14</f>
        <v>66799</v>
      </c>
      <c r="E127" s="131">
        <f>'Consolidated Balance Sheets'!D14</f>
        <v>74098</v>
      </c>
    </row>
    <row r="128" spans="1:11">
      <c r="A128" s="131" t="str">
        <f>'Consolidated Balance Sheets'!A15</f>
        <v>Total liabilities</v>
      </c>
      <c r="D128" s="131">
        <f>'Consolidated Balance Sheets'!C15</f>
        <v>389166</v>
      </c>
      <c r="E128" s="131">
        <f>'Consolidated Balance Sheets'!D15</f>
        <v>422393</v>
      </c>
    </row>
    <row r="129" spans="1:5">
      <c r="A129" s="131" t="str">
        <f>'Consolidated Balance Sheets'!A16</f>
        <v>Shareholders’ equity:</v>
      </c>
      <c r="D129" s="131">
        <f>'Consolidated Balance Sheets'!C16</f>
        <v>0</v>
      </c>
      <c r="E129" s="131">
        <f>'Consolidated Balance Sheets'!D16</f>
        <v>0</v>
      </c>
    </row>
    <row r="130" spans="1:5">
      <c r="A130" s="131" t="str">
        <f>'Consolidated Balance Sheets'!A17</f>
        <v>Common stock</v>
      </c>
      <c r="D130" s="131">
        <f>'Consolidated Balance Sheets'!C17</f>
        <v>8</v>
      </c>
      <c r="E130" s="131">
        <f>'Consolidated Balance Sheets'!D17</f>
        <v>8</v>
      </c>
    </row>
    <row r="131" spans="1:5">
      <c r="A131" s="131" t="str">
        <f>'Consolidated Balance Sheets'!A18</f>
        <v>Capital in excess of par value</v>
      </c>
      <c r="D131" s="131">
        <f>'Consolidated Balance Sheets'!C18</f>
        <v>35658</v>
      </c>
      <c r="E131" s="131">
        <f>'Consolidated Balance Sheets'!D18</f>
        <v>35626</v>
      </c>
    </row>
    <row r="132" spans="1:5">
      <c r="A132" s="131" t="str">
        <f>'Consolidated Balance Sheets'!A19</f>
        <v>Accumulated other comprehensive income</v>
      </c>
      <c r="D132" s="131">
        <f>'Consolidated Balance Sheets'!C19</f>
        <v>-5243</v>
      </c>
      <c r="E132" s="131">
        <f>'Consolidated Balance Sheets'!D19</f>
        <v>-4243</v>
      </c>
    </row>
    <row r="133" spans="1:5">
      <c r="A133" s="131" t="str">
        <f>'Consolidated Balance Sheets'!A20</f>
        <v>Retained earnings</v>
      </c>
      <c r="D133" s="131">
        <f>'Consolidated Balance Sheets'!C20</f>
        <v>402493</v>
      </c>
      <c r="E133" s="131">
        <f>'Consolidated Balance Sheets'!D20</f>
        <v>444626</v>
      </c>
    </row>
    <row r="134" spans="1:5">
      <c r="A134" s="131" t="str">
        <f>'Consolidated Balance Sheets'!A21</f>
        <v>Treasury stock, at cost</v>
      </c>
      <c r="D134" s="131">
        <f>'Consolidated Balance Sheets'!C21</f>
        <v>-8125</v>
      </c>
      <c r="E134" s="131">
        <f>'Consolidated Balance Sheets'!D21</f>
        <v>-32853</v>
      </c>
    </row>
    <row r="135" spans="1:5">
      <c r="A135" s="131" t="str">
        <f>'Consolidated Balance Sheets'!A22</f>
        <v>Berkshire Hathaway shareholders’ equity</v>
      </c>
      <c r="D135" s="131">
        <f>'Consolidated Balance Sheets'!C22</f>
        <v>424791</v>
      </c>
      <c r="E135" s="131">
        <f>'Consolidated Balance Sheets'!D22</f>
        <v>443164</v>
      </c>
    </row>
    <row r="136" spans="1:5">
      <c r="A136" s="131" t="str">
        <f>'Consolidated Balance Sheets'!A23</f>
        <v>Noncontrolling interests</v>
      </c>
      <c r="D136" s="131">
        <f>'Consolidated Balance Sheets'!C23</f>
        <v>3772</v>
      </c>
      <c r="E136" s="131">
        <f>'Consolidated Balance Sheets'!D23</f>
        <v>8172</v>
      </c>
    </row>
    <row r="137" spans="1:5">
      <c r="A137" s="131" t="str">
        <f>'Consolidated Balance Sheets'!A24</f>
        <v>Total shareholders’ equity</v>
      </c>
      <c r="D137" s="131">
        <f>'Consolidated Balance Sheets'!C24</f>
        <v>428563</v>
      </c>
      <c r="E137" s="131">
        <f>'Consolidated Balance Sheets'!D24</f>
        <v>451336</v>
      </c>
    </row>
    <row r="138" spans="1:5">
      <c r="A138" s="131" t="str">
        <f>'Consolidated Balance Sheets'!A25</f>
        <v>Total liabilities and shareholders' equity</v>
      </c>
      <c r="D138" s="131">
        <f>'Consolidated Balance Sheets'!C25</f>
        <v>817729</v>
      </c>
      <c r="E138" s="131">
        <f>'Consolidated Balance Sheets'!D25</f>
        <v>873729</v>
      </c>
    </row>
    <row r="139" spans="1:5">
      <c r="A139" s="131" t="str">
        <f>'Consolidated Balance Sheets'!A26</f>
        <v>Insurance and Other [Member]</v>
      </c>
      <c r="D139" s="131">
        <f>'Consolidated Balance Sheets'!C26</f>
        <v>0</v>
      </c>
      <c r="E139" s="131">
        <f>'Consolidated Balance Sheets'!D26</f>
        <v>0</v>
      </c>
    </row>
    <row r="140" spans="1:5">
      <c r="A140" s="131" t="str">
        <f>'Consolidated Balance Sheets'!A27</f>
        <v>ASSETS</v>
      </c>
      <c r="D140" s="131">
        <f>'Consolidated Balance Sheets'!C27</f>
        <v>0</v>
      </c>
      <c r="E140" s="131">
        <f>'Consolidated Balance Sheets'!D27</f>
        <v>0</v>
      </c>
    </row>
    <row r="141" spans="1:5">
      <c r="A141" s="132" t="str">
        <f>'Consolidated Balance Sheets'!A28</f>
        <v>Cash and cash equivalents</v>
      </c>
      <c r="B141" s="134"/>
      <c r="D141" s="132">
        <f>'Consolidated Balance Sheets'!C28</f>
        <v>61151</v>
      </c>
      <c r="E141" s="132">
        <f>'Consolidated Balance Sheets'!D28</f>
        <v>44714</v>
      </c>
    </row>
    <row r="142" spans="1:5">
      <c r="A142" s="132" t="str">
        <f>'Consolidated Balance Sheets'!A29</f>
        <v>Short-term investments in U.S. Treasury Bills</v>
      </c>
      <c r="B142" s="134"/>
      <c r="D142" s="132">
        <f>'Consolidated Balance Sheets'!C29</f>
        <v>63822</v>
      </c>
      <c r="E142" s="132">
        <f>'Consolidated Balance Sheets'!D29</f>
        <v>90300</v>
      </c>
    </row>
    <row r="143" spans="1:5">
      <c r="A143" s="131" t="str">
        <f>'Consolidated Balance Sheets'!A30</f>
        <v>Investments in fixed maturity securities</v>
      </c>
      <c r="D143" s="131">
        <f>'Consolidated Balance Sheets'!C30</f>
        <v>18685</v>
      </c>
      <c r="E143" s="131">
        <f>'Consolidated Balance Sheets'!D30</f>
        <v>20410</v>
      </c>
    </row>
    <row r="144" spans="1:5">
      <c r="A144" s="131" t="str">
        <f>'Consolidated Balance Sheets'!A31</f>
        <v>Investments in equity securities</v>
      </c>
      <c r="D144" s="131">
        <f>'Consolidated Balance Sheets'!C31</f>
        <v>248027</v>
      </c>
      <c r="E144" s="131">
        <f>'Consolidated Balance Sheets'!D31</f>
        <v>281170</v>
      </c>
    </row>
    <row r="145" spans="1:5">
      <c r="A145" s="131" t="str">
        <f>'Consolidated Balance Sheets'!A32</f>
        <v>Equity method investments</v>
      </c>
      <c r="D145" s="131">
        <f>'Consolidated Balance Sheets'!C32</f>
        <v>17505</v>
      </c>
      <c r="E145" s="131">
        <f>'Consolidated Balance Sheets'!D32</f>
        <v>17303</v>
      </c>
    </row>
    <row r="146" spans="1:5">
      <c r="A146" s="131" t="str">
        <f>'Consolidated Balance Sheets'!A33</f>
        <v>Loans and finance receivables</v>
      </c>
      <c r="D146" s="131">
        <f>'Consolidated Balance Sheets'!C33</f>
        <v>17527</v>
      </c>
      <c r="E146" s="131">
        <f>'Consolidated Balance Sheets'!D33</f>
        <v>19201</v>
      </c>
    </row>
    <row r="147" spans="1:5">
      <c r="A147" s="131" t="str">
        <f>'Consolidated Balance Sheets'!A34</f>
        <v>Other receivables</v>
      </c>
      <c r="D147" s="131">
        <f>'Consolidated Balance Sheets'!C34</f>
        <v>32418</v>
      </c>
      <c r="E147" s="131">
        <f>'Consolidated Balance Sheets'!D34</f>
        <v>32310</v>
      </c>
    </row>
    <row r="148" spans="1:5">
      <c r="A148" s="132" t="str">
        <f>'Consolidated Balance Sheets'!A35</f>
        <v>Inventories</v>
      </c>
      <c r="B148" s="134"/>
      <c r="D148" s="132">
        <f>'Consolidated Balance Sheets'!C35</f>
        <v>19852</v>
      </c>
      <c r="E148" s="132">
        <f>'Consolidated Balance Sheets'!D35</f>
        <v>19208</v>
      </c>
    </row>
    <row r="149" spans="1:5">
      <c r="A149" s="132" t="str">
        <f>'Consolidated Balance Sheets'!A36</f>
        <v>Property, plant and equipment</v>
      </c>
      <c r="B149" s="134"/>
      <c r="D149" s="132">
        <f>'Consolidated Balance Sheets'!C36</f>
        <v>21438</v>
      </c>
      <c r="E149" s="132">
        <f>'Consolidated Balance Sheets'!D36</f>
        <v>21200</v>
      </c>
    </row>
    <row r="150" spans="1:5">
      <c r="A150" s="132" t="str">
        <f>'Consolidated Balance Sheets'!A37</f>
        <v>Equipment held for lease</v>
      </c>
      <c r="B150" s="134"/>
      <c r="D150" s="132">
        <f>'Consolidated Balance Sheets'!C37</f>
        <v>15065</v>
      </c>
      <c r="E150" s="132">
        <f>'Consolidated Balance Sheets'!D37</f>
        <v>14601</v>
      </c>
    </row>
    <row r="151" spans="1:5">
      <c r="A151" s="131" t="str">
        <f>'Consolidated Balance Sheets'!A38</f>
        <v>Goodwill</v>
      </c>
      <c r="D151" s="131">
        <f>'Consolidated Balance Sheets'!C38</f>
        <v>57052</v>
      </c>
      <c r="E151" s="131">
        <f>'Consolidated Balance Sheets'!D38</f>
        <v>47121</v>
      </c>
    </row>
    <row r="152" spans="1:5">
      <c r="A152" s="131" t="str">
        <f>'Consolidated Balance Sheets'!A39</f>
        <v>Other intangible assets</v>
      </c>
      <c r="D152" s="131">
        <f>'Consolidated Balance Sheets'!C39</f>
        <v>31051</v>
      </c>
      <c r="E152" s="131">
        <f>'Consolidated Balance Sheets'!D39</f>
        <v>29462</v>
      </c>
    </row>
    <row r="153" spans="1:5">
      <c r="A153" s="131" t="str">
        <f>'Consolidated Balance Sheets'!A40</f>
        <v>Deferred charges under retroactive reinsurance contracts</v>
      </c>
      <c r="D153" s="131">
        <f>'Consolidated Balance Sheets'!C40</f>
        <v>13747</v>
      </c>
      <c r="E153" s="131">
        <f>'Consolidated Balance Sheets'!D40</f>
        <v>12441</v>
      </c>
    </row>
    <row r="154" spans="1:5">
      <c r="A154" s="131" t="str">
        <f>'Consolidated Balance Sheets'!A41</f>
        <v>Other</v>
      </c>
      <c r="D154" s="131">
        <f>'Consolidated Balance Sheets'!C41</f>
        <v>13232</v>
      </c>
      <c r="E154" s="131">
        <f>'Consolidated Balance Sheets'!D41</f>
        <v>14580</v>
      </c>
    </row>
    <row r="155" spans="1:5">
      <c r="A155" s="131" t="str">
        <f>'Consolidated Balance Sheets'!A42</f>
        <v>Total assets</v>
      </c>
      <c r="D155" s="131">
        <f>'Consolidated Balance Sheets'!C42</f>
        <v>630572</v>
      </c>
      <c r="E155" s="131">
        <f>'Consolidated Balance Sheets'!D42</f>
        <v>664021</v>
      </c>
    </row>
    <row r="156" spans="1:5">
      <c r="A156" s="131" t="str">
        <f>'Consolidated Balance Sheets'!A43</f>
        <v>LIABILITIES</v>
      </c>
      <c r="D156" s="131">
        <f>'Consolidated Balance Sheets'!C43</f>
        <v>0</v>
      </c>
      <c r="E156" s="131">
        <f>'Consolidated Balance Sheets'!D43</f>
        <v>0</v>
      </c>
    </row>
    <row r="157" spans="1:5">
      <c r="A157" s="131" t="str">
        <f>'Consolidated Balance Sheets'!A44</f>
        <v>Unpaid losses and loss adjustment expenses</v>
      </c>
      <c r="D157" s="131">
        <f>'Consolidated Balance Sheets'!C44</f>
        <v>73019</v>
      </c>
      <c r="E157" s="131">
        <f>'Consolidated Balance Sheets'!D44</f>
        <v>79854</v>
      </c>
    </row>
    <row r="158" spans="1:5">
      <c r="A158" s="131" t="str">
        <f>'Consolidated Balance Sheets'!A45</f>
        <v>Unpaid losses and loss adjustment expenses under retroactive reinsurance contracts</v>
      </c>
      <c r="D158" s="131">
        <f>'Consolidated Balance Sheets'!C45</f>
        <v>42441</v>
      </c>
      <c r="E158" s="131">
        <f>'Consolidated Balance Sheets'!D45</f>
        <v>40966</v>
      </c>
    </row>
    <row r="159" spans="1:5">
      <c r="A159" s="131" t="str">
        <f>'Consolidated Balance Sheets'!A46</f>
        <v>Unearned premiums</v>
      </c>
      <c r="D159" s="131">
        <f>'Consolidated Balance Sheets'!C46</f>
        <v>19782</v>
      </c>
      <c r="E159" s="131">
        <f>'Consolidated Balance Sheets'!D46</f>
        <v>21395</v>
      </c>
    </row>
    <row r="160" spans="1:5">
      <c r="A160" s="131" t="str">
        <f>'Consolidated Balance Sheets'!A47</f>
        <v>Life, annuity and health insurance benefits</v>
      </c>
      <c r="D160" s="131">
        <f>'Consolidated Balance Sheets'!C47</f>
        <v>20155</v>
      </c>
      <c r="E160" s="131">
        <f>'Consolidated Balance Sheets'!D47</f>
        <v>21616</v>
      </c>
    </row>
    <row r="161" spans="1:5">
      <c r="A161" s="131" t="str">
        <f>'Consolidated Balance Sheets'!A48</f>
        <v>Other policyholder liabilities</v>
      </c>
      <c r="D161" s="131">
        <f>'Consolidated Balance Sheets'!C48</f>
        <v>7723</v>
      </c>
      <c r="E161" s="131">
        <f>'Consolidated Balance Sheets'!D48</f>
        <v>8670</v>
      </c>
    </row>
    <row r="162" spans="1:5">
      <c r="A162" s="131" t="str">
        <f>'Consolidated Balance Sheets'!A49</f>
        <v>Accounts payable, accruals and other liabilities</v>
      </c>
      <c r="D162" s="131">
        <f>'Consolidated Balance Sheets'!C49</f>
        <v>27611</v>
      </c>
      <c r="E162" s="131">
        <f>'Consolidated Balance Sheets'!D49</f>
        <v>29279</v>
      </c>
    </row>
    <row r="163" spans="1:5">
      <c r="A163" s="131" t="str">
        <f>'Consolidated Balance Sheets'!A50</f>
        <v>Derivative contract liabilities</v>
      </c>
      <c r="D163" s="131">
        <f>'Consolidated Balance Sheets'!C50</f>
        <v>968</v>
      </c>
      <c r="E163" s="131">
        <f>'Consolidated Balance Sheets'!D50</f>
        <v>1065</v>
      </c>
    </row>
    <row r="164" spans="1:5">
      <c r="A164" s="131" t="str">
        <f>'Consolidated Balance Sheets'!A51</f>
        <v>Aircraft repurchase liabilities and unearned lease revenues</v>
      </c>
      <c r="D164" s="131">
        <f>'Consolidated Balance Sheets'!C51</f>
        <v>5281</v>
      </c>
      <c r="E164" s="131">
        <f>'Consolidated Balance Sheets'!D51</f>
        <v>5856</v>
      </c>
    </row>
    <row r="165" spans="1:5">
      <c r="A165" s="132" t="str">
        <f>'Consolidated Balance Sheets'!A52</f>
        <v>Notes payable and other borrowings</v>
      </c>
      <c r="B165" s="134"/>
      <c r="D165" s="132">
        <f>'Consolidated Balance Sheets'!C52</f>
        <v>37590</v>
      </c>
      <c r="E165" s="132">
        <f>'Consolidated Balance Sheets'!D52</f>
        <v>41522</v>
      </c>
    </row>
    <row r="166" spans="1:5">
      <c r="A166" s="131" t="str">
        <f>'Consolidated Balance Sheets'!A53</f>
        <v>Total liabilities</v>
      </c>
      <c r="D166" s="131">
        <f>'Consolidated Balance Sheets'!C53</f>
        <v>234570</v>
      </c>
      <c r="E166" s="131">
        <f>'Consolidated Balance Sheets'!D53</f>
        <v>250223</v>
      </c>
    </row>
    <row r="167" spans="1:5">
      <c r="A167" s="131" t="str">
        <f>'Consolidated Balance Sheets'!A54</f>
        <v>Railroad, Utilities and Energy [Member]</v>
      </c>
      <c r="D167" s="131">
        <f>'Consolidated Balance Sheets'!C54</f>
        <v>0</v>
      </c>
      <c r="E167" s="131">
        <f>'Consolidated Balance Sheets'!D54</f>
        <v>0</v>
      </c>
    </row>
    <row r="168" spans="1:5">
      <c r="A168" s="131" t="str">
        <f>'Consolidated Balance Sheets'!A55</f>
        <v>ASSETS</v>
      </c>
      <c r="D168" s="131">
        <f>'Consolidated Balance Sheets'!C55</f>
        <v>0</v>
      </c>
      <c r="E168" s="131">
        <f>'Consolidated Balance Sheets'!D55</f>
        <v>0</v>
      </c>
    </row>
    <row r="169" spans="1:5">
      <c r="A169" s="132" t="str">
        <f>'Consolidated Balance Sheets'!A56</f>
        <v>Cash and cash equivalents</v>
      </c>
      <c r="B169" s="134"/>
      <c r="D169" s="132">
        <f>'Consolidated Balance Sheets'!C56</f>
        <v>3024</v>
      </c>
      <c r="E169" s="132">
        <f>'Consolidated Balance Sheets'!D56</f>
        <v>3276</v>
      </c>
    </row>
    <row r="170" spans="1:5">
      <c r="A170" s="131" t="str">
        <f>'Consolidated Balance Sheets'!A57</f>
        <v>Receivables</v>
      </c>
      <c r="D170" s="131">
        <f>'Consolidated Balance Sheets'!C57</f>
        <v>3417</v>
      </c>
      <c r="E170" s="131">
        <f>'Consolidated Balance Sheets'!D57</f>
        <v>3542</v>
      </c>
    </row>
    <row r="171" spans="1:5">
      <c r="A171" s="132" t="str">
        <f>'Consolidated Balance Sheets'!A58</f>
        <v>Property, plant and equipment</v>
      </c>
      <c r="B171" s="134"/>
      <c r="D171" s="132">
        <f>'Consolidated Balance Sheets'!C58</f>
        <v>137838</v>
      </c>
      <c r="E171" s="132">
        <f>'Consolidated Balance Sheets'!D58</f>
        <v>151216</v>
      </c>
    </row>
    <row r="172" spans="1:5">
      <c r="A172" s="131" t="str">
        <f>'Consolidated Balance Sheets'!A59</f>
        <v>Goodwill</v>
      </c>
      <c r="D172" s="131">
        <f>'Consolidated Balance Sheets'!C59</f>
        <v>24830</v>
      </c>
      <c r="E172" s="131">
        <f>'Consolidated Balance Sheets'!D59</f>
        <v>26613</v>
      </c>
    </row>
    <row r="173" spans="1:5">
      <c r="A173" s="131" t="str">
        <f>'Consolidated Balance Sheets'!A60</f>
        <v>Regulatory assets</v>
      </c>
      <c r="D173" s="131">
        <f>'Consolidated Balance Sheets'!C60</f>
        <v>2881</v>
      </c>
      <c r="E173" s="131">
        <f>'Consolidated Balance Sheets'!D60</f>
        <v>3440</v>
      </c>
    </row>
    <row r="174" spans="1:5">
      <c r="A174" s="131" t="str">
        <f>'Consolidated Balance Sheets'!A61</f>
        <v>Other</v>
      </c>
      <c r="D174" s="131">
        <f>'Consolidated Balance Sheets'!C61</f>
        <v>15167</v>
      </c>
      <c r="E174" s="131">
        <f>'Consolidated Balance Sheets'!D61</f>
        <v>21621</v>
      </c>
    </row>
    <row r="175" spans="1:5">
      <c r="A175" s="131" t="str">
        <f>'Consolidated Balance Sheets'!A62</f>
        <v>Total assets</v>
      </c>
      <c r="D175" s="131">
        <f>'Consolidated Balance Sheets'!C62</f>
        <v>187157</v>
      </c>
      <c r="E175" s="131">
        <f>'Consolidated Balance Sheets'!D62</f>
        <v>209708</v>
      </c>
    </row>
    <row r="176" spans="1:5">
      <c r="A176" s="131" t="str">
        <f>'Consolidated Balance Sheets'!A63</f>
        <v>LIABILITIES</v>
      </c>
      <c r="D176" s="131">
        <f>'Consolidated Balance Sheets'!C63</f>
        <v>0</v>
      </c>
      <c r="E176" s="131">
        <f>'Consolidated Balance Sheets'!D63</f>
        <v>0</v>
      </c>
    </row>
    <row r="177" spans="1:10">
      <c r="A177" s="131" t="str">
        <f>'Consolidated Balance Sheets'!A64</f>
        <v>Accounts payable, accruals and other liabilities</v>
      </c>
      <c r="D177" s="131">
        <f>'Consolidated Balance Sheets'!C64</f>
        <v>14708</v>
      </c>
      <c r="E177" s="131">
        <f>'Consolidated Balance Sheets'!D64</f>
        <v>15224</v>
      </c>
    </row>
    <row r="178" spans="1:10">
      <c r="A178" s="131" t="str">
        <f>'Consolidated Balance Sheets'!A65</f>
        <v>Regulatory liabilities</v>
      </c>
      <c r="D178" s="131">
        <f>'Consolidated Balance Sheets'!C65</f>
        <v>7311</v>
      </c>
      <c r="E178" s="131">
        <f>'Consolidated Balance Sheets'!D65</f>
        <v>7475</v>
      </c>
    </row>
    <row r="179" spans="1:10">
      <c r="A179" s="132" t="str">
        <f>'Consolidated Balance Sheets'!A66</f>
        <v>Notes payable and other borrowings</v>
      </c>
      <c r="B179" s="134"/>
      <c r="D179" s="132">
        <f>'Consolidated Balance Sheets'!C66</f>
        <v>65778</v>
      </c>
      <c r="E179" s="132">
        <f>'Consolidated Balance Sheets'!D66</f>
        <v>75373</v>
      </c>
    </row>
    <row r="180" spans="1:10">
      <c r="A180" s="131" t="str">
        <f>'Consolidated Balance Sheets'!A67</f>
        <v>Total liabilities</v>
      </c>
      <c r="D180" s="131">
        <f>'Consolidated Balance Sheets'!C67</f>
        <v>87797</v>
      </c>
      <c r="E180" s="131">
        <f>'Consolidated Balance Sheets'!D67</f>
        <v>98072</v>
      </c>
    </row>
    <row r="181" spans="1:10" s="90" customFormat="1">
      <c r="A181" s="131"/>
      <c r="D181" s="131"/>
      <c r="E181" s="131"/>
    </row>
    <row r="182" spans="1:10">
      <c r="A182" s="135" t="s">
        <v>1681</v>
      </c>
      <c r="B182" s="136"/>
      <c r="D182" s="136"/>
      <c r="E182" s="136"/>
    </row>
    <row r="183" spans="1:10">
      <c r="A183" s="131" t="str">
        <f>A169</f>
        <v>Cash and cash equivalents</v>
      </c>
      <c r="D183">
        <f>D169+D141+D142</f>
        <v>127997</v>
      </c>
      <c r="E183" s="90">
        <f>E169+E141+E142</f>
        <v>138290</v>
      </c>
    </row>
    <row r="184" spans="1:10">
      <c r="A184" s="131" t="str">
        <f>A171</f>
        <v>Property, plant and equipment</v>
      </c>
      <c r="D184">
        <f>D171+D149</f>
        <v>159276</v>
      </c>
      <c r="E184" s="90">
        <f>E171+E149</f>
        <v>172416</v>
      </c>
    </row>
    <row r="185" spans="1:10">
      <c r="A185" s="131" t="str">
        <f>A165</f>
        <v>Notes payable and other borrowings</v>
      </c>
      <c r="D185">
        <f>D179+D165</f>
        <v>103368</v>
      </c>
      <c r="E185" s="90">
        <f>E179+E165</f>
        <v>116895</v>
      </c>
    </row>
    <row r="186" spans="1:10">
      <c r="A186" s="131" t="s">
        <v>108</v>
      </c>
      <c r="D186">
        <f>D148+D119</f>
        <v>39704</v>
      </c>
      <c r="E186" s="90">
        <f>E148+E119</f>
        <v>38416</v>
      </c>
    </row>
    <row r="187" spans="1:10">
      <c r="A187" s="131" t="str">
        <f>A150</f>
        <v>Equipment held for lease</v>
      </c>
      <c r="D187">
        <f>D150+D120</f>
        <v>30130</v>
      </c>
      <c r="E187" s="90">
        <f>E150+E120</f>
        <v>29202</v>
      </c>
    </row>
    <row r="188" spans="1:10">
      <c r="A188" s="131" t="s">
        <v>1682</v>
      </c>
      <c r="D188">
        <f>D116+D117+D118+D119+D121+D122+D141+D142+D143+D144+D145+D146+D147+D151+D169+D170</f>
        <v>922348</v>
      </c>
      <c r="E188" s="90">
        <f>E116+E117+E118+E119+E121+E122+E141+E142+E143+E144+E145+E146+E147+E151+E169+E170</f>
        <v>985511</v>
      </c>
    </row>
    <row r="189" spans="1:10">
      <c r="A189" s="131" t="s">
        <v>1683</v>
      </c>
      <c r="D189">
        <f>D177+D178+D162+D161+D157+D158+D159+D160+D125+D126+D127</f>
        <v>395009</v>
      </c>
      <c r="E189" s="90">
        <f>E177+E178+E162+E161+E157+E158+E159+E160+E125+E126+E127</f>
        <v>419397</v>
      </c>
    </row>
    <row r="190" spans="1:10">
      <c r="A190" s="131"/>
    </row>
    <row r="191" spans="1:10">
      <c r="A191" s="122" t="s">
        <v>1684</v>
      </c>
      <c r="B191" s="123"/>
      <c r="C191" s="123"/>
      <c r="D191" s="123"/>
      <c r="E191" s="123"/>
      <c r="F191" s="123"/>
      <c r="G191" s="123"/>
      <c r="H191" s="123"/>
      <c r="I191" s="123"/>
      <c r="J191" s="124"/>
    </row>
    <row r="192" spans="1:10">
      <c r="A192" s="131"/>
      <c r="D192" s="75" t="s">
        <v>101</v>
      </c>
      <c r="E192" s="75" t="s">
        <v>100</v>
      </c>
      <c r="F192" s="76" t="s">
        <v>1658</v>
      </c>
      <c r="G192" s="76" t="s">
        <v>1659</v>
      </c>
      <c r="H192" s="76" t="s">
        <v>1660</v>
      </c>
      <c r="I192" s="76" t="s">
        <v>1661</v>
      </c>
      <c r="J192" s="76" t="s">
        <v>1662</v>
      </c>
    </row>
    <row r="193" spans="1:10">
      <c r="A193" s="138" t="s">
        <v>1682</v>
      </c>
      <c r="D193">
        <f>D188</f>
        <v>922348</v>
      </c>
      <c r="E193" s="90">
        <f>E188</f>
        <v>985511</v>
      </c>
    </row>
    <row r="194" spans="1:10">
      <c r="A194" s="73" t="s">
        <v>1687</v>
      </c>
      <c r="D194">
        <f>D183</f>
        <v>127997</v>
      </c>
      <c r="E194" s="90">
        <f>E183</f>
        <v>138290</v>
      </c>
    </row>
    <row r="195" spans="1:10">
      <c r="A195" s="73" t="s">
        <v>1688</v>
      </c>
      <c r="D195">
        <f>D189</f>
        <v>395009</v>
      </c>
      <c r="E195" s="90">
        <f>E189</f>
        <v>419397</v>
      </c>
    </row>
    <row r="196" spans="1:10">
      <c r="A196" s="73" t="s">
        <v>1689</v>
      </c>
      <c r="D196">
        <f>D185</f>
        <v>103368</v>
      </c>
      <c r="E196" s="90">
        <f>E185</f>
        <v>116895</v>
      </c>
    </row>
    <row r="197" spans="1:10" s="90" customFormat="1">
      <c r="A197" s="73"/>
      <c r="E197" s="130"/>
    </row>
    <row r="198" spans="1:10">
      <c r="A198" s="73" t="s">
        <v>1684</v>
      </c>
      <c r="D198">
        <f>D193-D194-D195+D196</f>
        <v>502710</v>
      </c>
      <c r="E198" s="90">
        <f>E193-E194-E195+E196</f>
        <v>544719</v>
      </c>
      <c r="F198" s="108">
        <f>F199*F44</f>
        <v>476289.39999999997</v>
      </c>
      <c r="G198" s="108">
        <f t="shared" ref="G198:J198" si="72">G199*G44</f>
        <v>495340.97599999997</v>
      </c>
      <c r="H198" s="108">
        <f t="shared" si="72"/>
        <v>510201.20527999999</v>
      </c>
      <c r="I198" s="108">
        <f t="shared" si="72"/>
        <v>525507.2414384</v>
      </c>
      <c r="J198" s="108">
        <f t="shared" si="72"/>
        <v>541272.45868155197</v>
      </c>
    </row>
    <row r="199" spans="1:10" s="114" customFormat="1">
      <c r="A199" s="95" t="s">
        <v>1669</v>
      </c>
      <c r="D199" s="100">
        <f>D198/D44</f>
        <v>1.9743849561692903</v>
      </c>
      <c r="E199" s="100">
        <f>E198/E44</f>
        <v>2.2187242882163658</v>
      </c>
      <c r="F199" s="98">
        <v>2</v>
      </c>
      <c r="G199" s="98">
        <v>2</v>
      </c>
      <c r="H199" s="98">
        <v>2</v>
      </c>
      <c r="I199" s="98">
        <v>2</v>
      </c>
      <c r="J199" s="98">
        <v>2</v>
      </c>
    </row>
    <row r="200" spans="1:10">
      <c r="A200" s="122" t="s">
        <v>1685</v>
      </c>
      <c r="B200" s="123"/>
      <c r="C200" s="123"/>
      <c r="D200" s="123"/>
      <c r="E200" s="123"/>
      <c r="F200" s="123"/>
      <c r="G200" s="123"/>
      <c r="H200" s="123"/>
      <c r="I200" s="123"/>
      <c r="J200" s="124"/>
    </row>
    <row r="201" spans="1:10">
      <c r="D201" s="75" t="s">
        <v>101</v>
      </c>
      <c r="E201" s="75" t="s">
        <v>100</v>
      </c>
      <c r="F201" s="76" t="s">
        <v>1658</v>
      </c>
      <c r="G201" s="76" t="s">
        <v>1659</v>
      </c>
      <c r="H201" s="76" t="s">
        <v>1660</v>
      </c>
      <c r="I201" s="76" t="s">
        <v>1661</v>
      </c>
      <c r="J201" s="76" t="s">
        <v>1662</v>
      </c>
    </row>
    <row r="202" spans="1:10">
      <c r="A202" t="s">
        <v>1686</v>
      </c>
      <c r="E202" s="126">
        <f>E184-D184+E108</f>
        <v>23736</v>
      </c>
      <c r="F202" s="108">
        <f>F203*F44</f>
        <v>23814.47</v>
      </c>
      <c r="G202" s="108">
        <f t="shared" ref="G202:J202" si="73">G203*G44</f>
        <v>24767.0488</v>
      </c>
      <c r="H202" s="108">
        <f t="shared" si="73"/>
        <v>25510.060264</v>
      </c>
      <c r="I202" s="108">
        <f t="shared" si="73"/>
        <v>26275.362071920001</v>
      </c>
      <c r="J202" s="108">
        <f t="shared" si="73"/>
        <v>27063.622934077601</v>
      </c>
    </row>
    <row r="203" spans="1:10" s="114" customFormat="1">
      <c r="A203" s="95" t="s">
        <v>1669</v>
      </c>
      <c r="E203" s="100">
        <f>E202/E44</f>
        <v>9.668037961793817E-2</v>
      </c>
      <c r="F203" s="98">
        <v>0.1</v>
      </c>
      <c r="G203" s="98">
        <v>0.1</v>
      </c>
      <c r="H203" s="98">
        <v>0.1</v>
      </c>
      <c r="I203" s="98">
        <v>0.1</v>
      </c>
      <c r="J203" s="98">
        <v>0.1</v>
      </c>
    </row>
    <row r="204" spans="1:10" s="90" customFormat="1">
      <c r="E204" s="126"/>
    </row>
    <row r="206" spans="1:10">
      <c r="A206" s="122" t="s">
        <v>1690</v>
      </c>
      <c r="B206" s="123"/>
      <c r="C206" s="123"/>
      <c r="D206" s="123"/>
      <c r="E206" s="123"/>
      <c r="F206" s="123"/>
      <c r="G206" s="123"/>
      <c r="H206" s="123"/>
      <c r="I206" s="123"/>
      <c r="J206" s="124"/>
    </row>
    <row r="207" spans="1:10">
      <c r="C207" s="76" t="s">
        <v>158</v>
      </c>
      <c r="D207" s="76" t="s">
        <v>154</v>
      </c>
      <c r="E207" s="76" t="s">
        <v>2</v>
      </c>
      <c r="F207" s="76" t="s">
        <v>1658</v>
      </c>
      <c r="G207" s="76" t="s">
        <v>1659</v>
      </c>
      <c r="H207" s="76" t="s">
        <v>1660</v>
      </c>
      <c r="I207" s="76" t="s">
        <v>1661</v>
      </c>
      <c r="J207" s="76" t="s">
        <v>1662</v>
      </c>
    </row>
    <row r="208" spans="1:10">
      <c r="A208" s="137" t="str">
        <f>A111</f>
        <v>Adj EBITDA</v>
      </c>
      <c r="B208" s="90"/>
      <c r="C208" s="108">
        <f t="shared" ref="C208:J208" si="74">C111</f>
        <v>17633</v>
      </c>
      <c r="D208" s="108">
        <f t="shared" si="74"/>
        <v>116721</v>
      </c>
      <c r="E208" s="108">
        <f t="shared" si="74"/>
        <v>70372</v>
      </c>
      <c r="F208" s="108">
        <f t="shared" si="74"/>
        <v>45343.721836899866</v>
      </c>
      <c r="G208" s="108">
        <f t="shared" si="74"/>
        <v>67490.991160988604</v>
      </c>
      <c r="H208" s="108">
        <f t="shared" si="74"/>
        <v>60448.217066345489</v>
      </c>
      <c r="I208" s="108">
        <f t="shared" si="74"/>
        <v>61502.972275609951</v>
      </c>
      <c r="J208" s="108">
        <f t="shared" si="74"/>
        <v>66185.900594679988</v>
      </c>
    </row>
    <row r="209" spans="1:11">
      <c r="A209" s="73" t="s">
        <v>1692</v>
      </c>
      <c r="C209" s="82">
        <f>C107</f>
        <v>-321</v>
      </c>
      <c r="D209" s="82">
        <f t="shared" ref="D209:J209" si="75">D107</f>
        <v>20904</v>
      </c>
      <c r="E209" s="82">
        <f t="shared" si="75"/>
        <v>12440</v>
      </c>
      <c r="F209" s="82">
        <f t="shared" si="75"/>
        <v>6156.2715563751262</v>
      </c>
      <c r="G209" s="82">
        <f t="shared" si="75"/>
        <v>10483.366890489431</v>
      </c>
      <c r="H209" s="82">
        <f t="shared" si="75"/>
        <v>8987.9131740225548</v>
      </c>
      <c r="I209" s="82">
        <f t="shared" si="75"/>
        <v>9109.7742826822141</v>
      </c>
      <c r="J209" s="82">
        <f t="shared" si="75"/>
        <v>9954.5362950879262</v>
      </c>
    </row>
    <row r="210" spans="1:11">
      <c r="A210" s="73" t="s">
        <v>1693</v>
      </c>
      <c r="E210" s="126">
        <f>E202</f>
        <v>23736</v>
      </c>
      <c r="F210" s="126">
        <f t="shared" ref="F210:J210" si="76">F202</f>
        <v>23814.47</v>
      </c>
      <c r="G210" s="126">
        <f t="shared" si="76"/>
        <v>24767.0488</v>
      </c>
      <c r="H210" s="126">
        <f t="shared" si="76"/>
        <v>25510.060264</v>
      </c>
      <c r="I210" s="126">
        <f t="shared" si="76"/>
        <v>26275.362071920001</v>
      </c>
      <c r="J210" s="126">
        <f t="shared" si="76"/>
        <v>27063.622934077601</v>
      </c>
    </row>
    <row r="211" spans="1:11">
      <c r="A211" s="73" t="s">
        <v>1694</v>
      </c>
      <c r="E211" s="108">
        <f>E198-D198</f>
        <v>42009</v>
      </c>
      <c r="F211" s="108">
        <f t="shared" ref="F211:J211" si="77">F198-E198</f>
        <v>-68429.600000000035</v>
      </c>
      <c r="G211" s="108">
        <f t="shared" si="77"/>
        <v>19051.576000000001</v>
      </c>
      <c r="H211" s="108">
        <f t="shared" si="77"/>
        <v>14860.229280000029</v>
      </c>
      <c r="I211" s="108">
        <f t="shared" si="77"/>
        <v>15306.036158400006</v>
      </c>
      <c r="J211" s="108">
        <f t="shared" si="77"/>
        <v>15765.217243151972</v>
      </c>
    </row>
    <row r="213" spans="1:11" s="17" customFormat="1">
      <c r="A213" s="142" t="s">
        <v>1690</v>
      </c>
      <c r="B213" s="84"/>
      <c r="C213" s="84"/>
      <c r="D213" s="84"/>
      <c r="E213" s="107">
        <f>E208-E209-E210+E211</f>
        <v>76205</v>
      </c>
      <c r="F213" s="107">
        <f t="shared" ref="F213:J213" si="78">F208-F209-F210+F211</f>
        <v>-53056.619719475297</v>
      </c>
      <c r="G213" s="107">
        <f t="shared" si="78"/>
        <v>51292.151470499171</v>
      </c>
      <c r="H213" s="107">
        <f t="shared" si="78"/>
        <v>40810.472908322961</v>
      </c>
      <c r="I213" s="107">
        <f t="shared" si="78"/>
        <v>41423.872079407738</v>
      </c>
      <c r="J213" s="107">
        <f t="shared" si="78"/>
        <v>44932.958608666435</v>
      </c>
      <c r="K213" s="141">
        <f>J213*(1+B216)/(B217-B216)</f>
        <v>661156.39095609169</v>
      </c>
    </row>
    <row r="216" spans="1:11">
      <c r="A216" s="137" t="s">
        <v>1695</v>
      </c>
      <c r="B216" s="143">
        <v>0.03</v>
      </c>
    </row>
    <row r="217" spans="1:11">
      <c r="A217" s="137" t="s">
        <v>1696</v>
      </c>
      <c r="B217" s="140">
        <v>0.1</v>
      </c>
    </row>
    <row r="218" spans="1:11">
      <c r="A218" s="137"/>
    </row>
    <row r="219" spans="1:11">
      <c r="A219" s="137" t="s">
        <v>1697</v>
      </c>
      <c r="B219" s="144">
        <f>NPV(B217,E213:K213)</f>
        <v>482201.6999959774</v>
      </c>
    </row>
    <row r="220" spans="1:11">
      <c r="A220" s="137" t="s">
        <v>1698</v>
      </c>
      <c r="B220" s="144">
        <f>E183</f>
        <v>138290</v>
      </c>
    </row>
    <row r="221" spans="1:11">
      <c r="A221" s="137" t="s">
        <v>1699</v>
      </c>
      <c r="B221" s="144">
        <f>E180+E165</f>
        <v>139594</v>
      </c>
    </row>
    <row r="222" spans="1:11">
      <c r="A222" s="137"/>
    </row>
    <row r="223" spans="1:11">
      <c r="A223" s="137" t="s">
        <v>1700</v>
      </c>
      <c r="B223" s="144">
        <f>B219+B220-B221</f>
        <v>480897.69999597734</v>
      </c>
    </row>
    <row r="224" spans="1:11">
      <c r="A224" s="137" t="str">
        <f>'Document and Entity Information'!A42</f>
        <v>Entity Common Stock, Shares Outstanding</v>
      </c>
      <c r="B224" s="126">
        <f>'Document and Entity Information'!C42/1000000</f>
        <v>1336.3486089999999</v>
      </c>
    </row>
    <row r="225" spans="1:11">
      <c r="A225" s="137"/>
      <c r="B225" s="144"/>
    </row>
    <row r="226" spans="1:11" ht="15.75" thickBot="1">
      <c r="A226" s="168" t="s">
        <v>1703</v>
      </c>
      <c r="B226" s="169">
        <f>B223/B224</f>
        <v>359.85946837317908</v>
      </c>
    </row>
    <row r="230" spans="1:11">
      <c r="A230" s="160" t="s">
        <v>1701</v>
      </c>
      <c r="B230" s="160"/>
      <c r="C230" s="160"/>
      <c r="D230" s="160"/>
      <c r="E230" s="160"/>
      <c r="F230" s="160"/>
      <c r="G230" s="160"/>
      <c r="H230" s="160"/>
      <c r="I230" s="160"/>
      <c r="J230" s="160"/>
    </row>
    <row r="231" spans="1:11" s="90" customFormat="1">
      <c r="A231" s="155"/>
      <c r="B231" s="155"/>
      <c r="C231" s="155"/>
      <c r="D231" s="155"/>
      <c r="E231" s="155"/>
      <c r="F231" s="155"/>
      <c r="G231" s="155"/>
      <c r="H231" s="155"/>
      <c r="I231" s="155"/>
      <c r="J231" s="155"/>
      <c r="K231" s="70"/>
    </row>
    <row r="232" spans="1:11">
      <c r="C232" s="161" t="s">
        <v>1702</v>
      </c>
      <c r="D232" s="161"/>
      <c r="E232" s="161"/>
      <c r="F232" s="161"/>
      <c r="G232" s="161"/>
    </row>
    <row r="233" spans="1:11">
      <c r="B233" s="145">
        <f>B226</f>
        <v>359.85946837317908</v>
      </c>
      <c r="C233" s="154">
        <v>0.02</v>
      </c>
      <c r="D233" s="154">
        <v>2.5000000000000001E-2</v>
      </c>
      <c r="E233" s="154">
        <v>0.03</v>
      </c>
      <c r="F233" s="154">
        <v>3.5000000000000003E-2</v>
      </c>
      <c r="G233" s="154">
        <v>0.04</v>
      </c>
    </row>
    <row r="234" spans="1:11">
      <c r="A234" s="156"/>
      <c r="B234" s="154">
        <v>0.09</v>
      </c>
      <c r="C234" s="146">
        <f t="dataTable" ref="C234:G238" dt2D="1" dtr="1" r1="B216" r2="B217"/>
        <v>377.40808978257348</v>
      </c>
      <c r="D234" s="147">
        <v>399.43963051461384</v>
      </c>
      <c r="E234" s="147">
        <v>425.14309470199424</v>
      </c>
      <c r="F234" s="147">
        <v>455.51991601435299</v>
      </c>
      <c r="G234" s="148">
        <v>491.97210158918347</v>
      </c>
    </row>
    <row r="235" spans="1:11" ht="15.75" thickBot="1">
      <c r="A235" s="156"/>
      <c r="B235" s="154">
        <v>9.5000000000000001E-2</v>
      </c>
      <c r="C235" s="149">
        <v>349.92353944454726</v>
      </c>
      <c r="D235" s="157">
        <v>368.50035356511108</v>
      </c>
      <c r="E235" s="172">
        <v>389.93513908883853</v>
      </c>
      <c r="F235" s="157">
        <v>414.94238886652079</v>
      </c>
      <c r="G235" s="150">
        <v>444.49641133105422</v>
      </c>
    </row>
    <row r="236" spans="1:11" ht="15.75" thickBot="1">
      <c r="A236" s="156" t="s">
        <v>1696</v>
      </c>
      <c r="B236" s="154">
        <v>0.1</v>
      </c>
      <c r="C236" s="149">
        <v>325.96716292560092</v>
      </c>
      <c r="D236" s="170">
        <v>341.78357213447077</v>
      </c>
      <c r="E236" s="174">
        <v>359.85946837317908</v>
      </c>
      <c r="F236" s="171">
        <v>380.71627172553502</v>
      </c>
      <c r="G236" s="150">
        <v>405.04920896995026</v>
      </c>
    </row>
    <row r="237" spans="1:11">
      <c r="A237" s="156"/>
      <c r="B237" s="154">
        <v>0.105</v>
      </c>
      <c r="C237" s="149">
        <v>304.91265103757104</v>
      </c>
      <c r="D237" s="157">
        <v>318.49367993199797</v>
      </c>
      <c r="E237" s="173">
        <v>333.88551267901528</v>
      </c>
      <c r="F237" s="157">
        <v>351.47617867560638</v>
      </c>
      <c r="G237" s="150">
        <v>371.77310097936538</v>
      </c>
    </row>
    <row r="238" spans="1:11">
      <c r="A238" s="156"/>
      <c r="B238" s="154">
        <v>0.11</v>
      </c>
      <c r="C238" s="151">
        <v>286.27304298912344</v>
      </c>
      <c r="D238" s="152">
        <v>298.02244993821529</v>
      </c>
      <c r="E238" s="152">
        <v>311.24053275594355</v>
      </c>
      <c r="F238" s="152">
        <v>326.2210266160356</v>
      </c>
      <c r="G238" s="153">
        <v>343.34159102756945</v>
      </c>
    </row>
  </sheetData>
  <dataConsolidate/>
  <mergeCells count="2">
    <mergeCell ref="A230:J230"/>
    <mergeCell ref="C232:G232"/>
  </mergeCells>
  <conditionalFormatting sqref="C234:G23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election sqref="A1:A2"/>
    </sheetView>
  </sheetViews>
  <sheetFormatPr defaultRowHeight="15"/>
  <cols>
    <col min="1" max="1" width="18" customWidth="1"/>
    <col min="2" max="2" width="80" customWidth="1"/>
  </cols>
  <sheetData>
    <row r="1" spans="1:2">
      <c r="A1" s="158" t="s">
        <v>283</v>
      </c>
      <c r="B1" s="2" t="s">
        <v>1</v>
      </c>
    </row>
    <row r="2" spans="1:2">
      <c r="A2" s="159"/>
      <c r="B2" s="2" t="s">
        <v>2</v>
      </c>
    </row>
    <row r="3" spans="1:2">
      <c r="A3" s="3" t="s">
        <v>284</v>
      </c>
    </row>
    <row r="4" spans="1:2" ht="409.5">
      <c r="A4" s="4" t="s">
        <v>283</v>
      </c>
      <c r="B4" s="4" t="s">
        <v>285</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election sqref="A1:A2"/>
    </sheetView>
  </sheetViews>
  <sheetFormatPr defaultRowHeight="15"/>
  <cols>
    <col min="1" max="1" width="53" customWidth="1"/>
    <col min="2" max="2" width="80" customWidth="1"/>
  </cols>
  <sheetData>
    <row r="1" spans="1:2">
      <c r="A1" s="158" t="s">
        <v>286</v>
      </c>
      <c r="B1" s="2" t="s">
        <v>1</v>
      </c>
    </row>
    <row r="2" spans="1:2">
      <c r="A2" s="159"/>
      <c r="B2" s="2" t="s">
        <v>2</v>
      </c>
    </row>
    <row r="3" spans="1:2">
      <c r="A3" s="3" t="s">
        <v>287</v>
      </c>
    </row>
    <row r="4" spans="1:2" ht="409.5">
      <c r="A4" s="4" t="s">
        <v>286</v>
      </c>
      <c r="B4" s="4" t="s">
        <v>288</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election sqref="A1:A2"/>
    </sheetView>
  </sheetViews>
  <sheetFormatPr defaultRowHeight="15"/>
  <cols>
    <col min="1" max="1" width="68" customWidth="1"/>
    <col min="2" max="2" width="80" customWidth="1"/>
  </cols>
  <sheetData>
    <row r="1" spans="1:2">
      <c r="A1" s="158" t="s">
        <v>289</v>
      </c>
      <c r="B1" s="2" t="s">
        <v>1</v>
      </c>
    </row>
    <row r="2" spans="1:2">
      <c r="A2" s="159"/>
      <c r="B2" s="2" t="s">
        <v>2</v>
      </c>
    </row>
    <row r="3" spans="1:2">
      <c r="A3" s="3" t="s">
        <v>290</v>
      </c>
    </row>
    <row r="4" spans="1:2" ht="409.5">
      <c r="A4" s="4" t="s">
        <v>289</v>
      </c>
      <c r="B4" s="4" t="s">
        <v>291</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election sqref="A1:A2"/>
    </sheetView>
  </sheetViews>
  <sheetFormatPr defaultRowHeight="15"/>
  <cols>
    <col min="1" max="1" width="43" customWidth="1"/>
    <col min="2" max="2" width="80" customWidth="1"/>
  </cols>
  <sheetData>
    <row r="1" spans="1:2">
      <c r="A1" s="158" t="s">
        <v>115</v>
      </c>
      <c r="B1" s="2" t="s">
        <v>1</v>
      </c>
    </row>
    <row r="2" spans="1:2">
      <c r="A2" s="159"/>
      <c r="B2" s="2" t="s">
        <v>2</v>
      </c>
    </row>
    <row r="3" spans="1:2">
      <c r="A3" s="3" t="s">
        <v>292</v>
      </c>
    </row>
    <row r="4" spans="1:2" ht="409.5">
      <c r="A4" s="4" t="s">
        <v>115</v>
      </c>
      <c r="B4" s="4" t="s">
        <v>293</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election sqref="A1:A2"/>
    </sheetView>
  </sheetViews>
  <sheetFormatPr defaultRowHeight="15"/>
  <cols>
    <col min="1" max="1" width="34" customWidth="1"/>
    <col min="2" max="2" width="80" customWidth="1"/>
  </cols>
  <sheetData>
    <row r="1" spans="1:2">
      <c r="A1" s="158" t="s">
        <v>294</v>
      </c>
      <c r="B1" s="2" t="s">
        <v>1</v>
      </c>
    </row>
    <row r="2" spans="1:2">
      <c r="A2" s="159"/>
      <c r="B2" s="2" t="s">
        <v>2</v>
      </c>
    </row>
    <row r="3" spans="1:2">
      <c r="A3" s="3" t="s">
        <v>292</v>
      </c>
    </row>
    <row r="4" spans="1:2" ht="409.5">
      <c r="A4" s="4" t="s">
        <v>294</v>
      </c>
      <c r="B4" s="4" t="s">
        <v>295</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election sqref="A1:A2"/>
    </sheetView>
  </sheetViews>
  <sheetFormatPr defaultRowHeight="15"/>
  <cols>
    <col min="1" max="1" width="35" customWidth="1"/>
    <col min="2" max="2" width="80" customWidth="1"/>
  </cols>
  <sheetData>
    <row r="1" spans="1:2">
      <c r="A1" s="158" t="s">
        <v>144</v>
      </c>
      <c r="B1" s="2" t="s">
        <v>1</v>
      </c>
    </row>
    <row r="2" spans="1:2">
      <c r="A2" s="159"/>
      <c r="B2" s="2" t="s">
        <v>2</v>
      </c>
    </row>
    <row r="3" spans="1:2">
      <c r="A3" s="3" t="s">
        <v>296</v>
      </c>
    </row>
    <row r="4" spans="1:2" ht="409.5">
      <c r="A4" s="4" t="s">
        <v>144</v>
      </c>
      <c r="B4" s="4" t="s">
        <v>297</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cols>
    <col min="1" max="1" width="33" customWidth="1"/>
    <col min="2" max="2" width="80" customWidth="1"/>
  </cols>
  <sheetData>
    <row r="1" spans="1:2">
      <c r="A1" s="158" t="s">
        <v>234</v>
      </c>
      <c r="B1" s="2" t="s">
        <v>1</v>
      </c>
    </row>
    <row r="2" spans="1:2">
      <c r="A2" s="159"/>
      <c r="B2" s="2" t="s">
        <v>2</v>
      </c>
    </row>
    <row r="3" spans="1:2">
      <c r="A3" s="3" t="s">
        <v>298</v>
      </c>
    </row>
    <row r="4" spans="1:2" ht="409.5">
      <c r="A4" s="4" t="s">
        <v>234</v>
      </c>
      <c r="B4" s="4" t="s">
        <v>299</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cols>
    <col min="1" max="1" width="47" customWidth="1"/>
    <col min="2" max="2" width="80" customWidth="1"/>
  </cols>
  <sheetData>
    <row r="1" spans="1:2">
      <c r="A1" s="158" t="s">
        <v>300</v>
      </c>
      <c r="B1" s="2" t="s">
        <v>1</v>
      </c>
    </row>
    <row r="2" spans="1:2">
      <c r="A2" s="159"/>
      <c r="B2" s="2" t="s">
        <v>2</v>
      </c>
    </row>
    <row r="3" spans="1:2">
      <c r="A3" s="3" t="s">
        <v>301</v>
      </c>
    </row>
    <row r="4" spans="1:2" ht="270">
      <c r="A4" s="4" t="s">
        <v>300</v>
      </c>
      <c r="B4" s="4" t="s">
        <v>302</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cols>
    <col min="1" max="1" width="34" customWidth="1"/>
    <col min="2" max="2" width="80" customWidth="1"/>
  </cols>
  <sheetData>
    <row r="1" spans="1:2">
      <c r="A1" s="158" t="s">
        <v>303</v>
      </c>
      <c r="B1" s="2" t="s">
        <v>1</v>
      </c>
    </row>
    <row r="2" spans="1:2">
      <c r="A2" s="159"/>
      <c r="B2" s="2" t="s">
        <v>2</v>
      </c>
    </row>
    <row r="3" spans="1:2">
      <c r="A3" s="3" t="s">
        <v>304</v>
      </c>
    </row>
    <row r="4" spans="1:2" ht="409.5">
      <c r="A4" s="4" t="s">
        <v>303</v>
      </c>
      <c r="B4" s="4" t="s">
        <v>305</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cols>
    <col min="1" max="1" width="39" customWidth="1"/>
    <col min="2" max="2" width="80" customWidth="1"/>
  </cols>
  <sheetData>
    <row r="1" spans="1:2">
      <c r="A1" s="158" t="s">
        <v>122</v>
      </c>
      <c r="B1" s="2" t="s">
        <v>1</v>
      </c>
    </row>
    <row r="2" spans="1:2">
      <c r="A2" s="159"/>
      <c r="B2" s="2" t="s">
        <v>2</v>
      </c>
    </row>
    <row r="3" spans="1:2">
      <c r="A3" s="3" t="s">
        <v>301</v>
      </c>
    </row>
    <row r="4" spans="1:2" ht="409.5">
      <c r="A4" s="4" t="s">
        <v>122</v>
      </c>
      <c r="B4" s="4" t="s">
        <v>306</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38"/>
  <sheetViews>
    <sheetView topLeftCell="A66" workbookViewId="0">
      <selection activeCell="F66" sqref="F66"/>
    </sheetView>
  </sheetViews>
  <sheetFormatPr defaultRowHeight="15"/>
  <cols>
    <col min="1" max="1" width="65" customWidth="1"/>
    <col min="2" max="2" width="68" customWidth="1"/>
    <col min="3" max="4" width="14" customWidth="1"/>
    <col min="5" max="5" width="16" customWidth="1"/>
  </cols>
  <sheetData>
    <row r="1" spans="1:5" ht="15" customHeight="1">
      <c r="A1" s="158" t="s">
        <v>157</v>
      </c>
      <c r="B1" s="159"/>
      <c r="C1" s="19"/>
      <c r="D1" s="19"/>
      <c r="E1" s="18"/>
    </row>
    <row r="2" spans="1:5">
      <c r="A2" s="159"/>
      <c r="B2" s="159"/>
      <c r="C2" s="2" t="s">
        <v>158</v>
      </c>
      <c r="D2" s="2" t="s">
        <v>154</v>
      </c>
      <c r="E2" s="2" t="s">
        <v>2</v>
      </c>
    </row>
    <row r="3" spans="1:5">
      <c r="A3" s="3" t="s">
        <v>159</v>
      </c>
    </row>
    <row r="4" spans="1:5">
      <c r="A4" s="4" t="s">
        <v>160</v>
      </c>
      <c r="C4" s="5">
        <v>175445</v>
      </c>
      <c r="D4" s="5">
        <v>176512</v>
      </c>
      <c r="E4" s="5">
        <v>166733</v>
      </c>
    </row>
    <row r="5" spans="1:5">
      <c r="A5" s="4" t="s">
        <v>161</v>
      </c>
      <c r="D5" s="6">
        <v>5856</v>
      </c>
      <c r="E5" s="6">
        <v>5209</v>
      </c>
    </row>
    <row r="6" spans="1:5">
      <c r="A6" s="4" t="s">
        <v>162</v>
      </c>
      <c r="C6" s="6">
        <v>247837</v>
      </c>
      <c r="D6" s="6">
        <v>254616</v>
      </c>
      <c r="E6" s="6">
        <v>245510</v>
      </c>
    </row>
    <row r="7" spans="1:5">
      <c r="A7" s="4" t="s">
        <v>163</v>
      </c>
      <c r="C7" s="6">
        <v>-22455</v>
      </c>
      <c r="D7" s="6">
        <v>72607</v>
      </c>
      <c r="E7" s="6">
        <v>40746</v>
      </c>
    </row>
    <row r="8" spans="1:5">
      <c r="A8" s="3" t="s">
        <v>164</v>
      </c>
    </row>
    <row r="9" spans="1:5">
      <c r="A9" s="4" t="s">
        <v>165</v>
      </c>
      <c r="C9" s="6">
        <v>3853</v>
      </c>
      <c r="D9" s="6">
        <v>3961</v>
      </c>
      <c r="E9" s="6">
        <v>4083</v>
      </c>
    </row>
    <row r="10" spans="1:5">
      <c r="A10" s="4" t="s">
        <v>166</v>
      </c>
      <c r="C10" s="6">
        <v>219214</v>
      </c>
      <c r="D10" s="6">
        <v>225703</v>
      </c>
      <c r="E10" s="6">
        <v>231289</v>
      </c>
    </row>
    <row r="11" spans="1:5">
      <c r="A11" s="4" t="s">
        <v>167</v>
      </c>
      <c r="C11" s="6">
        <v>6168</v>
      </c>
      <c r="D11" s="6">
        <v>101520</v>
      </c>
      <c r="E11" s="6">
        <v>54967</v>
      </c>
    </row>
    <row r="12" spans="1:5">
      <c r="A12" s="4" t="s">
        <v>168</v>
      </c>
      <c r="C12" s="6">
        <v>-2167</v>
      </c>
      <c r="D12" s="6">
        <v>1176</v>
      </c>
      <c r="E12" s="6">
        <v>726</v>
      </c>
    </row>
    <row r="13" spans="1:5">
      <c r="A13" s="4" t="s">
        <v>169</v>
      </c>
      <c r="C13" s="6">
        <v>4001</v>
      </c>
      <c r="D13" s="6">
        <v>102696</v>
      </c>
      <c r="E13" s="6">
        <v>55693</v>
      </c>
    </row>
    <row r="14" spans="1:5">
      <c r="A14" s="4" t="s">
        <v>170</v>
      </c>
      <c r="C14" s="6">
        <v>-321</v>
      </c>
      <c r="D14" s="6">
        <v>20904</v>
      </c>
      <c r="E14" s="6">
        <v>12440</v>
      </c>
    </row>
    <row r="15" spans="1:5">
      <c r="A15" s="4" t="s">
        <v>171</v>
      </c>
      <c r="C15" s="6">
        <v>4322</v>
      </c>
      <c r="D15" s="6">
        <v>81792</v>
      </c>
      <c r="E15" s="6">
        <v>43253</v>
      </c>
    </row>
    <row r="16" spans="1:5">
      <c r="A16" s="4" t="s">
        <v>172</v>
      </c>
      <c r="C16" s="6">
        <v>301</v>
      </c>
      <c r="D16" s="6">
        <v>375</v>
      </c>
      <c r="E16" s="6">
        <v>732</v>
      </c>
    </row>
    <row r="17" spans="1:5">
      <c r="A17" s="4" t="s">
        <v>173</v>
      </c>
      <c r="C17" s="5">
        <v>4021</v>
      </c>
      <c r="D17" s="5">
        <v>81417</v>
      </c>
      <c r="E17" s="5">
        <v>42521</v>
      </c>
    </row>
    <row r="18" spans="1:5">
      <c r="A18" s="4" t="s">
        <v>174</v>
      </c>
    </row>
    <row r="19" spans="1:5">
      <c r="A19" s="3" t="s">
        <v>164</v>
      </c>
    </row>
    <row r="20" spans="1:5">
      <c r="A20" s="4" t="s">
        <v>175</v>
      </c>
      <c r="C20" s="5">
        <v>2446</v>
      </c>
      <c r="D20" s="5">
        <v>49828</v>
      </c>
      <c r="E20" s="5">
        <v>26668</v>
      </c>
    </row>
    <row r="21" spans="1:5">
      <c r="A21" s="4" t="s">
        <v>176</v>
      </c>
      <c r="C21" s="6">
        <v>1643795</v>
      </c>
      <c r="D21" s="6">
        <v>1633946</v>
      </c>
      <c r="E21" s="6">
        <v>1594469</v>
      </c>
    </row>
    <row r="22" spans="1:5">
      <c r="A22" s="4" t="s">
        <v>177</v>
      </c>
    </row>
    <row r="23" spans="1:5">
      <c r="A23" s="3" t="s">
        <v>164</v>
      </c>
    </row>
    <row r="24" spans="1:5">
      <c r="A24" s="4" t="s">
        <v>175</v>
      </c>
      <c r="B24" s="4" t="s">
        <v>105</v>
      </c>
      <c r="C24" s="8">
        <v>1.63</v>
      </c>
      <c r="D24" s="8">
        <v>33.22</v>
      </c>
      <c r="E24" s="8">
        <v>17.78</v>
      </c>
    </row>
    <row r="25" spans="1:5">
      <c r="A25" s="4" t="s">
        <v>176</v>
      </c>
      <c r="C25" s="6">
        <v>2465692368</v>
      </c>
      <c r="D25" s="6">
        <v>2450919020</v>
      </c>
      <c r="E25" s="6">
        <v>2391703454</v>
      </c>
    </row>
    <row r="26" spans="1:5">
      <c r="A26" s="4" t="s">
        <v>129</v>
      </c>
    </row>
    <row r="27" spans="1:5">
      <c r="A27" s="3" t="s">
        <v>159</v>
      </c>
    </row>
    <row r="28" spans="1:5">
      <c r="A28" s="4" t="s">
        <v>178</v>
      </c>
      <c r="C28" s="5">
        <v>57418</v>
      </c>
      <c r="D28" s="5">
        <v>61078</v>
      </c>
      <c r="E28" s="5">
        <v>63401</v>
      </c>
    </row>
    <row r="29" spans="1:5">
      <c r="A29" s="4" t="s">
        <v>160</v>
      </c>
      <c r="C29" s="6">
        <v>133336</v>
      </c>
      <c r="D29" s="6">
        <v>134989</v>
      </c>
      <c r="E29" s="6">
        <v>127044</v>
      </c>
    </row>
    <row r="30" spans="1:5">
      <c r="A30" s="4" t="s">
        <v>161</v>
      </c>
      <c r="C30" s="6">
        <v>5732</v>
      </c>
      <c r="D30" s="6">
        <v>5856</v>
      </c>
      <c r="E30" s="6">
        <v>5209</v>
      </c>
    </row>
    <row r="31" spans="1:5">
      <c r="A31" s="4" t="s">
        <v>179</v>
      </c>
      <c r="C31" s="6">
        <v>7678</v>
      </c>
      <c r="D31" s="6">
        <v>9240</v>
      </c>
      <c r="E31" s="6">
        <v>8092</v>
      </c>
    </row>
    <row r="32" spans="1:5">
      <c r="A32" s="4" t="s">
        <v>162</v>
      </c>
      <c r="C32" s="6">
        <v>204164</v>
      </c>
      <c r="D32" s="6">
        <v>211163</v>
      </c>
      <c r="E32" s="6">
        <v>203746</v>
      </c>
    </row>
    <row r="33" spans="1:5">
      <c r="A33" s="3" t="s">
        <v>164</v>
      </c>
    </row>
    <row r="34" spans="1:5">
      <c r="A34" s="4" t="s">
        <v>180</v>
      </c>
      <c r="C34" s="6">
        <v>39906</v>
      </c>
      <c r="D34" s="6">
        <v>44456</v>
      </c>
      <c r="E34" s="6">
        <v>43951</v>
      </c>
    </row>
    <row r="35" spans="1:5">
      <c r="A35" s="4" t="s">
        <v>139</v>
      </c>
      <c r="C35" s="6">
        <v>5699</v>
      </c>
      <c r="D35" s="6">
        <v>4986</v>
      </c>
      <c r="E35" s="6">
        <v>5812</v>
      </c>
    </row>
    <row r="36" spans="1:5">
      <c r="A36" s="4" t="s">
        <v>181</v>
      </c>
      <c r="C36" s="6">
        <v>9793</v>
      </c>
      <c r="D36" s="6">
        <v>11200</v>
      </c>
      <c r="E36" s="6">
        <v>12798</v>
      </c>
    </row>
    <row r="37" spans="1:5">
      <c r="A37" s="4" t="s">
        <v>182</v>
      </c>
      <c r="C37" s="6">
        <v>106083</v>
      </c>
      <c r="D37" s="6">
        <v>107041</v>
      </c>
      <c r="E37" s="6">
        <v>101091</v>
      </c>
    </row>
    <row r="38" spans="1:5">
      <c r="A38" s="4" t="s">
        <v>183</v>
      </c>
      <c r="C38" s="6">
        <v>4061</v>
      </c>
      <c r="D38" s="6">
        <v>4003</v>
      </c>
      <c r="E38" s="6">
        <v>3520</v>
      </c>
    </row>
    <row r="39" spans="1:5">
      <c r="A39" s="4" t="s">
        <v>184</v>
      </c>
      <c r="C39" s="6">
        <v>17856</v>
      </c>
      <c r="D39" s="6">
        <v>19226</v>
      </c>
      <c r="E39" s="6">
        <v>19809</v>
      </c>
    </row>
    <row r="40" spans="1:5">
      <c r="A40" s="4" t="s">
        <v>185</v>
      </c>
      <c r="C40" s="6">
        <v>382</v>
      </c>
      <c r="D40" s="6">
        <v>96</v>
      </c>
      <c r="E40" s="6">
        <v>10671</v>
      </c>
    </row>
    <row r="41" spans="1:5">
      <c r="A41" s="4" t="s">
        <v>165</v>
      </c>
      <c r="C41" s="6">
        <v>1035</v>
      </c>
      <c r="D41" s="6">
        <v>1056</v>
      </c>
      <c r="E41" s="6">
        <v>1105</v>
      </c>
    </row>
    <row r="42" spans="1:5">
      <c r="A42" s="4" t="s">
        <v>166</v>
      </c>
      <c r="C42" s="6">
        <v>184815</v>
      </c>
      <c r="D42" s="6">
        <v>192064</v>
      </c>
      <c r="E42" s="6">
        <v>198757</v>
      </c>
    </row>
    <row r="43" spans="1:5">
      <c r="A43" s="4" t="s">
        <v>186</v>
      </c>
    </row>
    <row r="44" spans="1:5">
      <c r="A44" s="3" t="s">
        <v>159</v>
      </c>
    </row>
    <row r="45" spans="1:5">
      <c r="A45" s="4" t="s">
        <v>162</v>
      </c>
      <c r="C45" s="6">
        <v>23703</v>
      </c>
      <c r="D45" s="6">
        <v>23357</v>
      </c>
      <c r="E45" s="6">
        <v>20750</v>
      </c>
    </row>
    <row r="46" spans="1:5">
      <c r="A46" s="3" t="s">
        <v>164</v>
      </c>
    </row>
    <row r="47" spans="1:5">
      <c r="A47" s="4" t="s">
        <v>187</v>
      </c>
      <c r="C47" s="6">
        <v>16045</v>
      </c>
      <c r="D47" s="6">
        <v>15436</v>
      </c>
      <c r="E47" s="6">
        <v>13120</v>
      </c>
    </row>
    <row r="48" spans="1:5">
      <c r="A48" s="4" t="s">
        <v>188</v>
      </c>
    </row>
    <row r="49" spans="1:5">
      <c r="A49" s="3" t="s">
        <v>159</v>
      </c>
    </row>
    <row r="50" spans="1:5">
      <c r="A50" s="4" t="s">
        <v>160</v>
      </c>
      <c r="C50" s="6">
        <v>15555</v>
      </c>
      <c r="D50" s="6">
        <v>15353</v>
      </c>
      <c r="E50" s="6">
        <v>15540</v>
      </c>
    </row>
    <row r="51" spans="1:5">
      <c r="A51" s="3" t="s">
        <v>164</v>
      </c>
    </row>
    <row r="52" spans="1:5">
      <c r="A52" s="4" t="s">
        <v>189</v>
      </c>
      <c r="C52" s="6">
        <v>11641</v>
      </c>
      <c r="D52" s="6">
        <v>11296</v>
      </c>
      <c r="E52" s="6">
        <v>11638</v>
      </c>
    </row>
    <row r="53" spans="1:5">
      <c r="A53" s="4" t="s">
        <v>145</v>
      </c>
    </row>
    <row r="54" spans="1:5">
      <c r="A54" s="3" t="s">
        <v>159</v>
      </c>
    </row>
    <row r="55" spans="1:5">
      <c r="A55" s="4" t="s">
        <v>190</v>
      </c>
      <c r="C55" s="6">
        <v>4415</v>
      </c>
      <c r="D55" s="6">
        <v>4743</v>
      </c>
      <c r="E55" s="6">
        <v>5474</v>
      </c>
    </row>
    <row r="56" spans="1:5">
      <c r="A56" s="4" t="s">
        <v>162</v>
      </c>
      <c r="C56" s="6">
        <v>43673</v>
      </c>
      <c r="D56" s="6">
        <v>43453</v>
      </c>
      <c r="E56" s="6">
        <v>41764</v>
      </c>
    </row>
    <row r="57" spans="1:5">
      <c r="A57" s="3" t="s">
        <v>164</v>
      </c>
    </row>
    <row r="58" spans="1:5">
      <c r="A58" s="4" t="s">
        <v>191</v>
      </c>
      <c r="C58" s="6">
        <v>3895</v>
      </c>
      <c r="D58" s="6">
        <v>4002</v>
      </c>
      <c r="E58" s="6">
        <v>4796</v>
      </c>
    </row>
    <row r="59" spans="1:5">
      <c r="A59" s="4" t="s">
        <v>165</v>
      </c>
      <c r="C59" s="6">
        <v>2818</v>
      </c>
      <c r="D59" s="6">
        <v>2905</v>
      </c>
      <c r="E59" s="6">
        <v>2978</v>
      </c>
    </row>
    <row r="60" spans="1:5">
      <c r="A60" s="4" t="s">
        <v>166</v>
      </c>
      <c r="C60" s="5">
        <v>34399</v>
      </c>
      <c r="D60" s="5">
        <v>33639</v>
      </c>
      <c r="E60" s="5">
        <v>32532</v>
      </c>
    </row>
    <row r="61" spans="1:5">
      <c r="A61" s="19"/>
      <c r="B61" s="19"/>
      <c r="D61" s="19"/>
      <c r="E61" s="19"/>
    </row>
    <row r="62" spans="1:5">
      <c r="A62" s="4" t="s">
        <v>105</v>
      </c>
      <c r="B62" s="4" t="s">
        <v>192</v>
      </c>
      <c r="D62" s="19"/>
      <c r="E62" s="19"/>
    </row>
    <row r="66" spans="1:13">
      <c r="A66" s="20" t="s">
        <v>159</v>
      </c>
      <c r="B66" s="20"/>
      <c r="C66" s="21"/>
      <c r="D66" s="22"/>
      <c r="E66" s="23"/>
      <c r="F66" s="24"/>
      <c r="G66" s="21"/>
      <c r="H66" s="22"/>
      <c r="I66" s="23"/>
      <c r="J66" s="24"/>
      <c r="K66" s="21"/>
      <c r="L66" s="22"/>
      <c r="M66" s="23"/>
    </row>
    <row r="67" spans="1:13">
      <c r="A67" s="25" t="s">
        <v>1622</v>
      </c>
      <c r="B67" s="25"/>
      <c r="C67" s="26"/>
      <c r="D67" s="27"/>
      <c r="E67" s="26"/>
      <c r="F67" s="28"/>
      <c r="G67" s="26"/>
      <c r="H67" s="27"/>
      <c r="I67" s="26"/>
      <c r="J67" s="28"/>
      <c r="K67" s="26"/>
      <c r="L67" s="27"/>
      <c r="M67" s="26"/>
    </row>
    <row r="68" spans="1:13">
      <c r="A68" s="29" t="s">
        <v>178</v>
      </c>
      <c r="B68" s="24"/>
      <c r="C68" s="23" t="s">
        <v>1623</v>
      </c>
      <c r="E68" s="23"/>
      <c r="F68" s="24"/>
      <c r="G68" s="30">
        <v>57418</v>
      </c>
      <c r="H68" s="30">
        <v>61078</v>
      </c>
      <c r="I68" s="30">
        <v>63401</v>
      </c>
      <c r="J68" s="24"/>
      <c r="K68" s="23" t="s">
        <v>1623</v>
      </c>
      <c r="M68" s="23"/>
    </row>
    <row r="69" spans="1:13">
      <c r="A69" s="31" t="s">
        <v>160</v>
      </c>
      <c r="B69" s="28"/>
      <c r="C69" s="26"/>
      <c r="E69" s="26"/>
      <c r="F69" s="28"/>
      <c r="G69" s="32">
        <v>133336</v>
      </c>
      <c r="H69" s="32">
        <v>134989</v>
      </c>
      <c r="I69" s="32">
        <v>127044</v>
      </c>
      <c r="J69" s="28"/>
      <c r="K69" s="26"/>
      <c r="M69" s="26"/>
    </row>
    <row r="70" spans="1:13">
      <c r="A70" s="29" t="s">
        <v>161</v>
      </c>
      <c r="B70" s="24"/>
      <c r="C70" s="23"/>
      <c r="E70" s="23"/>
      <c r="F70" s="24"/>
      <c r="G70" s="30">
        <v>5732</v>
      </c>
      <c r="H70" s="30">
        <v>5856</v>
      </c>
      <c r="I70" s="30">
        <v>5209</v>
      </c>
      <c r="J70" s="24"/>
      <c r="K70" s="23"/>
      <c r="M70" s="23"/>
    </row>
    <row r="71" spans="1:13">
      <c r="A71" s="31" t="s">
        <v>179</v>
      </c>
      <c r="B71" s="28"/>
      <c r="C71" s="33"/>
      <c r="E71" s="26"/>
      <c r="F71" s="28"/>
      <c r="G71" s="34">
        <v>7678</v>
      </c>
      <c r="H71" s="34">
        <v>9240</v>
      </c>
      <c r="I71" s="34">
        <v>8092</v>
      </c>
      <c r="J71" s="28"/>
      <c r="K71" s="33"/>
      <c r="M71" s="26"/>
    </row>
    <row r="72" spans="1:13">
      <c r="A72" s="24"/>
      <c r="B72" s="24"/>
      <c r="C72" s="35"/>
      <c r="E72" s="23"/>
      <c r="F72" s="24"/>
      <c r="G72" s="36">
        <v>204164</v>
      </c>
      <c r="H72" s="36">
        <v>211163</v>
      </c>
      <c r="I72" s="36">
        <v>203746</v>
      </c>
      <c r="J72" s="24"/>
      <c r="K72" s="35"/>
      <c r="M72" s="23"/>
    </row>
    <row r="73" spans="1:13">
      <c r="A73" s="25" t="s">
        <v>1624</v>
      </c>
      <c r="B73" s="25"/>
      <c r="C73" s="37"/>
      <c r="E73" s="26"/>
      <c r="F73" s="28"/>
      <c r="G73" s="38"/>
      <c r="H73" s="38"/>
      <c r="I73" s="38"/>
      <c r="J73" s="28"/>
      <c r="K73" s="37"/>
      <c r="M73" s="26"/>
    </row>
    <row r="74" spans="1:13">
      <c r="A74" s="29" t="s">
        <v>1625</v>
      </c>
      <c r="B74" s="24"/>
      <c r="C74" s="23"/>
      <c r="E74" s="23"/>
      <c r="F74" s="24"/>
      <c r="G74" s="30">
        <v>23703</v>
      </c>
      <c r="H74" s="30">
        <v>23357</v>
      </c>
      <c r="I74" s="30">
        <v>20750</v>
      </c>
      <c r="J74" s="24"/>
      <c r="K74" s="23"/>
      <c r="M74" s="23"/>
    </row>
    <row r="75" spans="1:13">
      <c r="A75" s="31" t="s">
        <v>1626</v>
      </c>
      <c r="B75" s="28"/>
      <c r="C75" s="26"/>
      <c r="E75" s="26"/>
      <c r="F75" s="28"/>
      <c r="G75" s="32">
        <v>15555</v>
      </c>
      <c r="H75" s="32">
        <v>15353</v>
      </c>
      <c r="I75" s="32">
        <v>15540</v>
      </c>
      <c r="J75" s="28"/>
      <c r="K75" s="26"/>
      <c r="M75" s="26"/>
    </row>
    <row r="76" spans="1:13">
      <c r="A76" s="29" t="s">
        <v>190</v>
      </c>
      <c r="B76" s="24"/>
      <c r="C76" s="39"/>
      <c r="E76" s="23"/>
      <c r="F76" s="24"/>
      <c r="G76" s="40">
        <v>4415</v>
      </c>
      <c r="H76" s="40">
        <v>4743</v>
      </c>
      <c r="I76" s="40">
        <v>5474</v>
      </c>
      <c r="J76" s="24"/>
      <c r="K76" s="39"/>
      <c r="M76" s="23"/>
    </row>
    <row r="77" spans="1:13">
      <c r="A77" s="28"/>
      <c r="B77" s="28"/>
      <c r="C77" s="41"/>
      <c r="E77" s="26"/>
      <c r="F77" s="28"/>
      <c r="G77" s="42">
        <v>43673</v>
      </c>
      <c r="H77" s="42">
        <v>43453</v>
      </c>
      <c r="I77" s="42">
        <v>41764</v>
      </c>
      <c r="J77" s="28"/>
      <c r="K77" s="41"/>
      <c r="M77" s="26"/>
    </row>
    <row r="78" spans="1:13">
      <c r="A78" s="20" t="s">
        <v>162</v>
      </c>
      <c r="B78" s="20"/>
      <c r="C78" s="35"/>
      <c r="E78" s="23"/>
      <c r="F78" s="24"/>
      <c r="G78" s="36">
        <v>247837</v>
      </c>
      <c r="H78" s="36">
        <v>254616</v>
      </c>
      <c r="I78" s="36">
        <v>245510</v>
      </c>
      <c r="J78" s="24"/>
      <c r="K78" s="35"/>
      <c r="M78" s="23"/>
    </row>
    <row r="79" spans="1:13">
      <c r="A79" s="43"/>
      <c r="B79" s="43"/>
      <c r="C79" s="41"/>
      <c r="E79" s="26"/>
      <c r="F79" s="45"/>
      <c r="G79" s="44"/>
      <c r="H79" s="44"/>
      <c r="I79" s="44"/>
      <c r="J79" s="45"/>
      <c r="K79" s="41"/>
      <c r="M79" s="26"/>
    </row>
    <row r="80" spans="1:13">
      <c r="A80" s="20" t="s">
        <v>163</v>
      </c>
      <c r="B80" s="24"/>
      <c r="C80" s="35"/>
      <c r="E80" s="23"/>
      <c r="F80" s="46"/>
      <c r="G80" s="36">
        <v>-22455</v>
      </c>
      <c r="H80" s="36">
        <v>72607</v>
      </c>
      <c r="I80" s="36">
        <v>40746</v>
      </c>
      <c r="J80" s="46"/>
      <c r="K80" s="35"/>
      <c r="M80" s="23" t="s">
        <v>1627</v>
      </c>
    </row>
    <row r="81" spans="1:13">
      <c r="A81" s="28"/>
      <c r="B81" s="28"/>
      <c r="C81" s="37"/>
      <c r="E81" s="26"/>
      <c r="F81" s="47"/>
      <c r="G81" s="37"/>
      <c r="H81" s="37"/>
      <c r="I81" s="37"/>
      <c r="J81" s="47"/>
      <c r="K81" s="37"/>
      <c r="M81" s="26"/>
    </row>
    <row r="82" spans="1:13">
      <c r="A82" s="20" t="s">
        <v>164</v>
      </c>
      <c r="B82" s="20"/>
      <c r="C82" s="23"/>
      <c r="E82" s="23"/>
      <c r="F82" s="24"/>
      <c r="G82" s="48"/>
      <c r="H82" s="48"/>
      <c r="I82" s="48"/>
      <c r="J82" s="24"/>
      <c r="K82" s="23"/>
      <c r="M82" s="23"/>
    </row>
    <row r="83" spans="1:13">
      <c r="A83" s="25" t="s">
        <v>1622</v>
      </c>
      <c r="B83" s="25"/>
      <c r="C83" s="26"/>
      <c r="E83" s="26"/>
      <c r="F83" s="28"/>
      <c r="G83" s="27"/>
      <c r="H83" s="27"/>
      <c r="I83" s="27"/>
      <c r="J83" s="28"/>
      <c r="K83" s="26"/>
      <c r="M83" s="26"/>
    </row>
    <row r="84" spans="1:13">
      <c r="A84" s="29" t="s">
        <v>180</v>
      </c>
      <c r="B84" s="24"/>
      <c r="C84" s="23"/>
      <c r="E84" s="23"/>
      <c r="F84" s="24"/>
      <c r="G84" s="30">
        <v>39906</v>
      </c>
      <c r="H84" s="30">
        <v>44456</v>
      </c>
      <c r="I84" s="30">
        <v>43951</v>
      </c>
      <c r="J84" s="24"/>
      <c r="K84" s="23"/>
      <c r="M84" s="23"/>
    </row>
    <row r="85" spans="1:13">
      <c r="A85" s="31" t="s">
        <v>139</v>
      </c>
      <c r="B85" s="28"/>
      <c r="C85" s="26"/>
      <c r="E85" s="26"/>
      <c r="F85" s="28"/>
      <c r="G85" s="32">
        <v>5699</v>
      </c>
      <c r="H85" s="32">
        <v>4986</v>
      </c>
      <c r="I85" s="32">
        <v>5812</v>
      </c>
      <c r="J85" s="28"/>
      <c r="K85" s="26"/>
      <c r="M85" s="26"/>
    </row>
    <row r="86" spans="1:13">
      <c r="A86" s="29" t="s">
        <v>181</v>
      </c>
      <c r="B86" s="24"/>
      <c r="C86" s="23"/>
      <c r="E86" s="23"/>
      <c r="F86" s="24"/>
      <c r="G86" s="30">
        <v>9793</v>
      </c>
      <c r="H86" s="30">
        <v>11200</v>
      </c>
      <c r="I86" s="30">
        <v>12798</v>
      </c>
      <c r="J86" s="24"/>
      <c r="K86" s="23"/>
      <c r="M86" s="23"/>
    </row>
    <row r="87" spans="1:13">
      <c r="A87" s="31" t="s">
        <v>182</v>
      </c>
      <c r="B87" s="28"/>
      <c r="C87" s="26"/>
      <c r="E87" s="26"/>
      <c r="F87" s="28"/>
      <c r="G87" s="32">
        <v>106083</v>
      </c>
      <c r="H87" s="32">
        <v>107041</v>
      </c>
      <c r="I87" s="32">
        <v>101091</v>
      </c>
      <c r="J87" s="28"/>
      <c r="K87" s="26"/>
      <c r="M87" s="26"/>
    </row>
    <row r="88" spans="1:13">
      <c r="A88" s="29" t="s">
        <v>183</v>
      </c>
      <c r="B88" s="24"/>
      <c r="C88" s="23"/>
      <c r="E88" s="23"/>
      <c r="F88" s="24"/>
      <c r="G88" s="30">
        <v>4061</v>
      </c>
      <c r="H88" s="30">
        <v>4003</v>
      </c>
      <c r="I88" s="30">
        <v>3520</v>
      </c>
      <c r="J88" s="24"/>
      <c r="K88" s="23"/>
      <c r="M88" s="23"/>
    </row>
    <row r="89" spans="1:13">
      <c r="A89" s="31" t="s">
        <v>184</v>
      </c>
      <c r="B89" s="28"/>
      <c r="C89" s="26"/>
      <c r="E89" s="26"/>
      <c r="F89" s="28"/>
      <c r="G89" s="32">
        <v>17856</v>
      </c>
      <c r="H89" s="32">
        <v>19226</v>
      </c>
      <c r="I89" s="32">
        <v>19809</v>
      </c>
      <c r="J89" s="28"/>
      <c r="K89" s="26"/>
      <c r="M89" s="26"/>
    </row>
    <row r="90" spans="1:13">
      <c r="A90" s="29" t="s">
        <v>185</v>
      </c>
      <c r="B90" s="24"/>
      <c r="C90" s="23"/>
      <c r="E90" s="23"/>
      <c r="F90" s="24"/>
      <c r="G90" s="48">
        <v>382</v>
      </c>
      <c r="H90" s="48">
        <v>96</v>
      </c>
      <c r="I90" s="30">
        <v>10671</v>
      </c>
      <c r="J90" s="24"/>
      <c r="K90" s="23"/>
      <c r="M90" s="23"/>
    </row>
    <row r="91" spans="1:13">
      <c r="A91" s="31" t="s">
        <v>165</v>
      </c>
      <c r="B91" s="28"/>
      <c r="C91" s="33"/>
      <c r="E91" s="26"/>
      <c r="F91" s="28"/>
      <c r="G91" s="34">
        <v>1035</v>
      </c>
      <c r="H91" s="34">
        <v>1056</v>
      </c>
      <c r="I91" s="34">
        <v>1105</v>
      </c>
      <c r="J91" s="28"/>
      <c r="K91" s="33"/>
      <c r="M91" s="26"/>
    </row>
    <row r="92" spans="1:13">
      <c r="A92" s="24"/>
      <c r="B92" s="24"/>
      <c r="C92" s="35"/>
      <c r="E92" s="23"/>
      <c r="F92" s="24"/>
      <c r="G92" s="36">
        <v>184815</v>
      </c>
      <c r="H92" s="36">
        <v>192064</v>
      </c>
      <c r="I92" s="36">
        <v>198757</v>
      </c>
      <c r="J92" s="24"/>
      <c r="K92" s="35"/>
      <c r="M92" s="23"/>
    </row>
    <row r="93" spans="1:13">
      <c r="A93" s="25" t="s">
        <v>1624</v>
      </c>
      <c r="B93" s="25"/>
      <c r="C93" s="37"/>
      <c r="E93" s="26"/>
      <c r="F93" s="28"/>
      <c r="G93" s="38"/>
      <c r="H93" s="38"/>
      <c r="I93" s="38"/>
      <c r="J93" s="28"/>
      <c r="K93" s="37"/>
      <c r="M93" s="26"/>
    </row>
    <row r="94" spans="1:13">
      <c r="A94" s="29" t="s">
        <v>1628</v>
      </c>
      <c r="B94" s="24"/>
      <c r="C94" s="23"/>
      <c r="E94" s="23"/>
      <c r="F94" s="24"/>
      <c r="G94" s="30">
        <v>16045</v>
      </c>
      <c r="H94" s="30">
        <v>15436</v>
      </c>
      <c r="I94" s="30">
        <v>13120</v>
      </c>
      <c r="J94" s="24"/>
      <c r="K94" s="23"/>
      <c r="M94" s="23"/>
    </row>
    <row r="95" spans="1:13">
      <c r="A95" s="31" t="s">
        <v>1629</v>
      </c>
      <c r="B95" s="28"/>
      <c r="C95" s="26"/>
      <c r="E95" s="26"/>
      <c r="F95" s="28"/>
      <c r="G95" s="32">
        <v>11641</v>
      </c>
      <c r="H95" s="32">
        <v>11296</v>
      </c>
      <c r="I95" s="32">
        <v>11638</v>
      </c>
      <c r="J95" s="28"/>
      <c r="K95" s="26"/>
      <c r="M95" s="26"/>
    </row>
    <row r="96" spans="1:13">
      <c r="A96" s="29" t="s">
        <v>191</v>
      </c>
      <c r="B96" s="24"/>
      <c r="C96" s="23"/>
      <c r="E96" s="23"/>
      <c r="F96" s="24"/>
      <c r="G96" s="30">
        <v>3895</v>
      </c>
      <c r="H96" s="30">
        <v>4002</v>
      </c>
      <c r="I96" s="30">
        <v>4796</v>
      </c>
      <c r="J96" s="24"/>
      <c r="K96" s="23"/>
      <c r="M96" s="23"/>
    </row>
    <row r="97" spans="1:13">
      <c r="A97" s="31" t="s">
        <v>165</v>
      </c>
      <c r="B97" s="28"/>
      <c r="C97" s="33"/>
      <c r="E97" s="26"/>
      <c r="F97" s="28"/>
      <c r="G97" s="34">
        <v>2818</v>
      </c>
      <c r="H97" s="34">
        <v>2905</v>
      </c>
      <c r="I97" s="34">
        <v>2978</v>
      </c>
      <c r="J97" s="28"/>
      <c r="K97" s="33"/>
      <c r="M97" s="26"/>
    </row>
    <row r="98" spans="1:13">
      <c r="A98" s="24"/>
      <c r="B98" s="24"/>
      <c r="C98" s="35"/>
      <c r="E98" s="23"/>
      <c r="F98" s="24"/>
      <c r="G98" s="36">
        <v>34399</v>
      </c>
      <c r="H98" s="36">
        <v>33639</v>
      </c>
      <c r="I98" s="36">
        <v>32532</v>
      </c>
      <c r="J98" s="24"/>
      <c r="K98" s="35"/>
      <c r="M98" s="23"/>
    </row>
    <row r="99" spans="1:13">
      <c r="A99" s="28" t="s">
        <v>166</v>
      </c>
      <c r="B99" s="28"/>
      <c r="C99" s="41"/>
      <c r="E99" s="26"/>
      <c r="F99" s="28"/>
      <c r="G99" s="42">
        <v>219214</v>
      </c>
      <c r="H99" s="42">
        <v>225703</v>
      </c>
      <c r="I99" s="42">
        <v>231289</v>
      </c>
      <c r="J99" s="28"/>
      <c r="K99" s="41"/>
      <c r="M99" s="26"/>
    </row>
    <row r="100" spans="1:13">
      <c r="A100" s="20" t="s">
        <v>167</v>
      </c>
      <c r="B100" s="20"/>
      <c r="C100" s="21"/>
      <c r="E100" s="23"/>
      <c r="F100" s="24"/>
      <c r="G100" s="49">
        <v>6168</v>
      </c>
      <c r="H100" s="49">
        <v>101520</v>
      </c>
      <c r="I100" s="49">
        <v>54967</v>
      </c>
      <c r="J100" s="24"/>
      <c r="K100" s="21"/>
      <c r="M100" s="23"/>
    </row>
    <row r="101" spans="1:13">
      <c r="A101" s="31" t="s">
        <v>168</v>
      </c>
      <c r="B101" s="28"/>
      <c r="C101" s="33"/>
      <c r="E101" s="26"/>
      <c r="F101" s="28"/>
      <c r="G101" s="50" t="s">
        <v>1630</v>
      </c>
      <c r="H101" s="34">
        <v>1176</v>
      </c>
      <c r="I101" s="50">
        <v>726</v>
      </c>
      <c r="J101" s="28"/>
      <c r="K101" s="33"/>
      <c r="M101" s="26" t="s">
        <v>1627</v>
      </c>
    </row>
    <row r="102" spans="1:13">
      <c r="A102" s="20" t="s">
        <v>169</v>
      </c>
      <c r="B102" s="20"/>
      <c r="C102" s="21"/>
      <c r="E102" s="23"/>
      <c r="F102" s="24"/>
      <c r="G102" s="49">
        <v>4001</v>
      </c>
      <c r="H102" s="49">
        <v>102696</v>
      </c>
      <c r="I102" s="49">
        <v>55693</v>
      </c>
      <c r="J102" s="24"/>
      <c r="K102" s="21"/>
      <c r="M102" s="23"/>
    </row>
    <row r="103" spans="1:13">
      <c r="A103" s="31" t="s">
        <v>170</v>
      </c>
      <c r="B103" s="28"/>
      <c r="C103" s="33"/>
      <c r="E103" s="26"/>
      <c r="F103" s="28"/>
      <c r="G103" s="50" t="s">
        <v>1631</v>
      </c>
      <c r="H103" s="34">
        <v>20904</v>
      </c>
      <c r="I103" s="34">
        <v>12440</v>
      </c>
      <c r="J103" s="28"/>
      <c r="K103" s="33"/>
      <c r="M103" s="26" t="s">
        <v>1627</v>
      </c>
    </row>
    <row r="104" spans="1:13">
      <c r="A104" s="20" t="s">
        <v>171</v>
      </c>
      <c r="B104" s="20"/>
      <c r="C104" s="21"/>
      <c r="E104" s="23"/>
      <c r="F104" s="24"/>
      <c r="G104" s="49">
        <v>4322</v>
      </c>
      <c r="H104" s="49">
        <v>81792</v>
      </c>
      <c r="I104" s="49">
        <v>43253</v>
      </c>
      <c r="J104" s="24"/>
      <c r="K104" s="21"/>
      <c r="M104" s="23"/>
    </row>
    <row r="105" spans="1:13">
      <c r="A105" s="31" t="s">
        <v>172</v>
      </c>
      <c r="B105" s="28"/>
      <c r="C105" s="33"/>
      <c r="E105" s="26"/>
      <c r="F105" s="28"/>
      <c r="G105" s="50">
        <v>301</v>
      </c>
      <c r="H105" s="50">
        <v>375</v>
      </c>
      <c r="I105" s="50">
        <v>732</v>
      </c>
      <c r="J105" s="28"/>
      <c r="K105" s="33"/>
      <c r="M105" s="26"/>
    </row>
    <row r="106" spans="1:13" ht="15.75" thickBot="1">
      <c r="A106" s="20" t="s">
        <v>173</v>
      </c>
      <c r="B106" s="20"/>
      <c r="C106" s="51" t="s">
        <v>1623</v>
      </c>
      <c r="E106" s="23"/>
      <c r="F106" s="24"/>
      <c r="G106" s="52">
        <v>4021</v>
      </c>
      <c r="H106" s="52">
        <v>81417</v>
      </c>
      <c r="I106" s="52">
        <v>42521</v>
      </c>
      <c r="J106" s="24"/>
      <c r="K106" s="51" t="s">
        <v>1623</v>
      </c>
      <c r="M106" s="23"/>
    </row>
    <row r="107" spans="1:13" ht="15.75" thickTop="1">
      <c r="A107" s="43" t="s">
        <v>1632</v>
      </c>
      <c r="B107" s="43"/>
      <c r="C107" s="53" t="s">
        <v>1623</v>
      </c>
      <c r="E107" s="26"/>
      <c r="F107" s="28"/>
      <c r="G107" s="54">
        <v>2446</v>
      </c>
      <c r="H107" s="54">
        <v>49828</v>
      </c>
      <c r="I107" s="54">
        <v>26668</v>
      </c>
      <c r="J107" s="28"/>
      <c r="K107" s="53" t="s">
        <v>1623</v>
      </c>
      <c r="M107" s="26"/>
    </row>
    <row r="108" spans="1:13">
      <c r="A108" s="20" t="s">
        <v>1633</v>
      </c>
      <c r="B108" s="20"/>
      <c r="C108" s="23" t="s">
        <v>1623</v>
      </c>
      <c r="E108" s="23"/>
      <c r="F108" s="24"/>
      <c r="G108" s="48">
        <v>1.63</v>
      </c>
      <c r="H108" s="48">
        <v>33.22</v>
      </c>
      <c r="I108" s="48">
        <v>17.78</v>
      </c>
      <c r="J108" s="24"/>
      <c r="K108" s="23" t="s">
        <v>1623</v>
      </c>
      <c r="M108" s="23"/>
    </row>
    <row r="109" spans="1:13">
      <c r="A109" s="43" t="s">
        <v>1634</v>
      </c>
      <c r="B109" s="43"/>
      <c r="C109" s="26"/>
      <c r="E109" s="26"/>
      <c r="F109" s="28"/>
      <c r="G109" s="32">
        <v>1643795</v>
      </c>
      <c r="H109" s="32">
        <v>1633946</v>
      </c>
      <c r="I109" s="32">
        <v>1594469</v>
      </c>
      <c r="J109" s="28"/>
      <c r="K109" s="26"/>
      <c r="M109" s="26"/>
    </row>
    <row r="110" spans="1:13">
      <c r="A110" s="20" t="s">
        <v>1635</v>
      </c>
      <c r="B110" s="20"/>
      <c r="C110" s="23"/>
      <c r="E110" s="23"/>
      <c r="F110" s="24"/>
      <c r="G110" s="23"/>
      <c r="H110" s="30">
        <v>2450919020</v>
      </c>
      <c r="I110" s="30">
        <v>2391703454</v>
      </c>
      <c r="J110" s="24"/>
      <c r="K110" s="23"/>
      <c r="L110" s="30">
        <v>2465692368</v>
      </c>
      <c r="M110" s="55"/>
    </row>
    <row r="111" spans="1:13">
      <c r="A111" s="56"/>
    </row>
    <row r="112" spans="1:13" ht="38.25">
      <c r="A112" s="57" t="s">
        <v>1636</v>
      </c>
      <c r="B112" s="58" t="s">
        <v>1637</v>
      </c>
    </row>
    <row r="113" spans="1:13">
      <c r="A113" s="59" t="s">
        <v>1638</v>
      </c>
    </row>
    <row r="114" spans="1:13">
      <c r="A114" s="60" t="s">
        <v>1639</v>
      </c>
    </row>
    <row r="117" spans="1:13">
      <c r="A117" s="61"/>
    </row>
    <row r="118" spans="1:13">
      <c r="A118" s="62" t="s">
        <v>1640</v>
      </c>
    </row>
    <row r="119" spans="1:13">
      <c r="A119" s="62" t="s">
        <v>1641</v>
      </c>
    </row>
    <row r="120" spans="1:13">
      <c r="A120" s="62" t="s">
        <v>1642</v>
      </c>
    </row>
    <row r="121" spans="1:13">
      <c r="A121" s="59" t="s">
        <v>1643</v>
      </c>
    </row>
    <row r="122" spans="1:13">
      <c r="A122" s="63"/>
    </row>
    <row r="123" spans="1:13" ht="15.75">
      <c r="A123" s="64"/>
      <c r="B123" s="65"/>
      <c r="C123" s="163" t="s">
        <v>1644</v>
      </c>
      <c r="D123" s="163"/>
      <c r="E123" s="163"/>
      <c r="F123" s="163"/>
      <c r="G123" s="163"/>
      <c r="H123" s="163"/>
      <c r="I123" s="163"/>
      <c r="J123" s="163"/>
      <c r="K123" s="163"/>
      <c r="L123" s="163"/>
      <c r="M123" s="67"/>
    </row>
    <row r="124" spans="1:13">
      <c r="A124" s="66"/>
      <c r="B124" s="65"/>
      <c r="C124" s="162">
        <v>2020</v>
      </c>
      <c r="D124" s="162"/>
      <c r="E124" s="67"/>
      <c r="F124" s="68"/>
      <c r="G124" s="162">
        <v>2019</v>
      </c>
      <c r="H124" s="162"/>
      <c r="I124" s="67"/>
      <c r="J124" s="68"/>
      <c r="K124" s="162">
        <v>2018</v>
      </c>
      <c r="L124" s="162"/>
      <c r="M124" s="67"/>
    </row>
    <row r="125" spans="1:13">
      <c r="A125" s="24" t="s">
        <v>171</v>
      </c>
      <c r="B125" s="24"/>
      <c r="C125" s="35" t="s">
        <v>1623</v>
      </c>
      <c r="D125" s="36">
        <v>43253</v>
      </c>
      <c r="E125" s="23"/>
      <c r="F125" s="24"/>
      <c r="G125" s="35" t="s">
        <v>1623</v>
      </c>
      <c r="H125" s="36">
        <v>81792</v>
      </c>
      <c r="I125" s="23"/>
      <c r="J125" s="24"/>
      <c r="K125" s="35" t="s">
        <v>1623</v>
      </c>
      <c r="L125" s="36">
        <v>4322</v>
      </c>
      <c r="M125" s="23"/>
    </row>
    <row r="126" spans="1:13">
      <c r="A126" s="28" t="s">
        <v>199</v>
      </c>
      <c r="B126" s="28"/>
      <c r="C126" s="37"/>
      <c r="D126" s="38"/>
      <c r="E126" s="26"/>
      <c r="F126" s="28"/>
      <c r="G126" s="37"/>
      <c r="H126" s="38"/>
      <c r="I126" s="26"/>
      <c r="J126" s="28"/>
      <c r="K126" s="37"/>
      <c r="L126" s="38"/>
      <c r="M126" s="26"/>
    </row>
    <row r="127" spans="1:13">
      <c r="A127" s="29" t="s">
        <v>200</v>
      </c>
      <c r="B127" s="24"/>
      <c r="C127" s="23"/>
      <c r="D127" s="48">
        <v>74</v>
      </c>
      <c r="E127" s="23"/>
      <c r="F127" s="24"/>
      <c r="G127" s="23"/>
      <c r="H127" s="48">
        <v>142</v>
      </c>
      <c r="I127" s="23"/>
      <c r="J127" s="24"/>
      <c r="K127" s="23"/>
      <c r="L127" s="48" t="s">
        <v>1645</v>
      </c>
      <c r="M127" s="23" t="s">
        <v>1627</v>
      </c>
    </row>
    <row r="128" spans="1:13">
      <c r="A128" s="31" t="s">
        <v>201</v>
      </c>
      <c r="B128" s="28"/>
      <c r="C128" s="26"/>
      <c r="D128" s="27" t="s">
        <v>1646</v>
      </c>
      <c r="E128" s="26" t="s">
        <v>1627</v>
      </c>
      <c r="F128" s="28"/>
      <c r="G128" s="26"/>
      <c r="H128" s="27" t="s">
        <v>1647</v>
      </c>
      <c r="I128" s="26" t="s">
        <v>1627</v>
      </c>
      <c r="J128" s="28"/>
      <c r="K128" s="26"/>
      <c r="L128" s="27">
        <v>84</v>
      </c>
      <c r="M128" s="26"/>
    </row>
    <row r="129" spans="1:13">
      <c r="A129" s="29" t="s">
        <v>202</v>
      </c>
      <c r="B129" s="24"/>
      <c r="C129" s="23"/>
      <c r="D129" s="30">
        <v>1284</v>
      </c>
      <c r="E129" s="23"/>
      <c r="F129" s="24"/>
      <c r="G129" s="23"/>
      <c r="H129" s="48">
        <v>323</v>
      </c>
      <c r="I129" s="23"/>
      <c r="J129" s="24"/>
      <c r="K129" s="23"/>
      <c r="L129" s="48" t="s">
        <v>1648</v>
      </c>
      <c r="M129" s="23" t="s">
        <v>1627</v>
      </c>
    </row>
    <row r="130" spans="1:13">
      <c r="A130" s="31" t="s">
        <v>201</v>
      </c>
      <c r="B130" s="28"/>
      <c r="C130" s="26"/>
      <c r="D130" s="27">
        <v>3</v>
      </c>
      <c r="E130" s="26"/>
      <c r="F130" s="28"/>
      <c r="G130" s="26"/>
      <c r="H130" s="27" t="s">
        <v>1649</v>
      </c>
      <c r="I130" s="26" t="s">
        <v>1627</v>
      </c>
      <c r="J130" s="28"/>
      <c r="K130" s="26"/>
      <c r="L130" s="27">
        <v>62</v>
      </c>
      <c r="M130" s="26"/>
    </row>
    <row r="131" spans="1:13">
      <c r="A131" s="29" t="s">
        <v>203</v>
      </c>
      <c r="B131" s="24"/>
      <c r="C131" s="23"/>
      <c r="D131" s="48" t="s">
        <v>1650</v>
      </c>
      <c r="E131" s="23" t="s">
        <v>1627</v>
      </c>
      <c r="F131" s="24"/>
      <c r="G131" s="23"/>
      <c r="H131" s="48" t="s">
        <v>1651</v>
      </c>
      <c r="I131" s="23" t="s">
        <v>1627</v>
      </c>
      <c r="J131" s="24"/>
      <c r="K131" s="23"/>
      <c r="L131" s="48" t="s">
        <v>1652</v>
      </c>
      <c r="M131" s="23" t="s">
        <v>1627</v>
      </c>
    </row>
    <row r="132" spans="1:13">
      <c r="A132" s="31" t="s">
        <v>201</v>
      </c>
      <c r="B132" s="28"/>
      <c r="C132" s="26"/>
      <c r="D132" s="27">
        <v>74</v>
      </c>
      <c r="E132" s="26"/>
      <c r="F132" s="28"/>
      <c r="G132" s="26"/>
      <c r="H132" s="27">
        <v>155</v>
      </c>
      <c r="I132" s="26"/>
      <c r="J132" s="28"/>
      <c r="K132" s="26"/>
      <c r="L132" s="27">
        <v>143</v>
      </c>
      <c r="M132" s="26"/>
    </row>
    <row r="133" spans="1:13">
      <c r="A133" s="29" t="s">
        <v>204</v>
      </c>
      <c r="B133" s="24"/>
      <c r="C133" s="39"/>
      <c r="D133" s="69" t="s">
        <v>1653</v>
      </c>
      <c r="E133" s="23" t="s">
        <v>1627</v>
      </c>
      <c r="F133" s="24"/>
      <c r="G133" s="39"/>
      <c r="H133" s="69" t="s">
        <v>1654</v>
      </c>
      <c r="I133" s="23" t="s">
        <v>1627</v>
      </c>
      <c r="J133" s="24"/>
      <c r="K133" s="39"/>
      <c r="L133" s="69" t="s">
        <v>1655</v>
      </c>
      <c r="M133" s="23" t="s">
        <v>1627</v>
      </c>
    </row>
    <row r="134" spans="1:13">
      <c r="A134" s="28" t="s">
        <v>205</v>
      </c>
      <c r="B134" s="28"/>
      <c r="C134" s="41"/>
      <c r="D134" s="42">
        <v>1019</v>
      </c>
      <c r="E134" s="26"/>
      <c r="F134" s="28"/>
      <c r="G134" s="41"/>
      <c r="H134" s="44" t="s">
        <v>1656</v>
      </c>
      <c r="I134" s="26" t="s">
        <v>1627</v>
      </c>
      <c r="J134" s="28"/>
      <c r="K134" s="41"/>
      <c r="L134" s="44" t="s">
        <v>1657</v>
      </c>
      <c r="M134" s="26" t="s">
        <v>1627</v>
      </c>
    </row>
    <row r="135" spans="1:13">
      <c r="A135" s="24" t="s">
        <v>206</v>
      </c>
      <c r="B135" s="24"/>
      <c r="C135" s="21"/>
      <c r="D135" s="49">
        <v>44272</v>
      </c>
      <c r="E135" s="23"/>
      <c r="F135" s="24"/>
      <c r="G135" s="21"/>
      <c r="H135" s="49">
        <v>81594</v>
      </c>
      <c r="I135" s="23"/>
      <c r="J135" s="24"/>
      <c r="K135" s="21"/>
      <c r="L135" s="49">
        <v>2059</v>
      </c>
      <c r="M135" s="23"/>
    </row>
    <row r="136" spans="1:13">
      <c r="A136" s="28" t="s">
        <v>207</v>
      </c>
      <c r="B136" s="28"/>
      <c r="C136" s="33"/>
      <c r="D136" s="50">
        <v>751</v>
      </c>
      <c r="E136" s="26"/>
      <c r="F136" s="28"/>
      <c r="G136" s="33"/>
      <c r="H136" s="50">
        <v>405</v>
      </c>
      <c r="I136" s="26"/>
      <c r="J136" s="28"/>
      <c r="K136" s="33"/>
      <c r="L136" s="50">
        <v>249</v>
      </c>
      <c r="M136" s="26"/>
    </row>
    <row r="137" spans="1:13" ht="15.75" thickBot="1">
      <c r="A137" s="24" t="s">
        <v>208</v>
      </c>
      <c r="B137" s="24"/>
      <c r="C137" s="51" t="s">
        <v>1623</v>
      </c>
      <c r="D137" s="52">
        <v>43521</v>
      </c>
      <c r="E137" s="23"/>
      <c r="F137" s="24"/>
      <c r="G137" s="51" t="s">
        <v>1623</v>
      </c>
      <c r="H137" s="52">
        <v>81189</v>
      </c>
      <c r="I137" s="23"/>
      <c r="J137" s="24"/>
      <c r="K137" s="51" t="s">
        <v>1623</v>
      </c>
      <c r="L137" s="52">
        <v>1810</v>
      </c>
      <c r="M137" s="55"/>
    </row>
    <row r="138" spans="1:13" ht="15.75" thickTop="1"/>
  </sheetData>
  <mergeCells count="5">
    <mergeCell ref="C124:D124"/>
    <mergeCell ref="G124:H124"/>
    <mergeCell ref="K124:L124"/>
    <mergeCell ref="A1:B2"/>
    <mergeCell ref="C123:L123"/>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RowHeight="15"/>
  <cols>
    <col min="1" max="1" width="18" customWidth="1"/>
    <col min="2" max="2" width="80" customWidth="1"/>
  </cols>
  <sheetData>
    <row r="1" spans="1:2">
      <c r="A1" s="158" t="s">
        <v>120</v>
      </c>
      <c r="B1" s="2" t="s">
        <v>1</v>
      </c>
    </row>
    <row r="2" spans="1:2">
      <c r="A2" s="159"/>
      <c r="B2" s="2" t="s">
        <v>2</v>
      </c>
    </row>
    <row r="3" spans="1:2">
      <c r="A3" s="3" t="s">
        <v>301</v>
      </c>
    </row>
    <row r="4" spans="1:2" ht="409.5">
      <c r="A4" s="4" t="s">
        <v>120</v>
      </c>
      <c r="B4" s="4" t="s">
        <v>307</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RowHeight="15"/>
  <cols>
    <col min="1" max="1" width="47" customWidth="1"/>
    <col min="2" max="2" width="80" customWidth="1"/>
  </cols>
  <sheetData>
    <row r="1" spans="1:2">
      <c r="A1" s="158" t="s">
        <v>308</v>
      </c>
      <c r="B1" s="2" t="s">
        <v>1</v>
      </c>
    </row>
    <row r="2" spans="1:2">
      <c r="A2" s="159"/>
      <c r="B2" s="2" t="s">
        <v>2</v>
      </c>
    </row>
    <row r="3" spans="1:2">
      <c r="A3" s="3" t="s">
        <v>309</v>
      </c>
    </row>
    <row r="4" spans="1:2" ht="409.5">
      <c r="A4" s="4" t="s">
        <v>308</v>
      </c>
      <c r="B4" s="4" t="s">
        <v>310</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cols>
    <col min="1" max="1" width="50" customWidth="1"/>
    <col min="2" max="2" width="80" customWidth="1"/>
  </cols>
  <sheetData>
    <row r="1" spans="1:2">
      <c r="A1" s="158" t="s">
        <v>311</v>
      </c>
      <c r="B1" s="2" t="s">
        <v>1</v>
      </c>
    </row>
    <row r="2" spans="1:2">
      <c r="A2" s="159"/>
      <c r="B2" s="2" t="s">
        <v>2</v>
      </c>
    </row>
    <row r="3" spans="1:2">
      <c r="A3" s="3" t="s">
        <v>312</v>
      </c>
    </row>
    <row r="4" spans="1:2" ht="409.5">
      <c r="A4" s="4" t="s">
        <v>311</v>
      </c>
      <c r="B4" s="4" t="s">
        <v>313</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cols>
    <col min="1" max="1" width="52" customWidth="1"/>
    <col min="2" max="2" width="80" customWidth="1"/>
  </cols>
  <sheetData>
    <row r="1" spans="1:2">
      <c r="A1" s="158" t="s">
        <v>314</v>
      </c>
      <c r="B1" s="2" t="s">
        <v>1</v>
      </c>
    </row>
    <row r="2" spans="1:2">
      <c r="A2" s="159"/>
      <c r="B2" s="2" t="s">
        <v>2</v>
      </c>
    </row>
    <row r="3" spans="1:2">
      <c r="A3" s="3" t="s">
        <v>315</v>
      </c>
    </row>
    <row r="4" spans="1:2" ht="345">
      <c r="A4" s="4" t="s">
        <v>314</v>
      </c>
      <c r="B4" s="4" t="s">
        <v>316</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cols>
    <col min="1" max="1" width="43" customWidth="1"/>
    <col min="2" max="2" width="80" customWidth="1"/>
  </cols>
  <sheetData>
    <row r="1" spans="1:2">
      <c r="A1" s="158" t="s">
        <v>317</v>
      </c>
      <c r="B1" s="2" t="s">
        <v>1</v>
      </c>
    </row>
    <row r="2" spans="1:2">
      <c r="A2" s="159"/>
      <c r="B2" s="2" t="s">
        <v>2</v>
      </c>
    </row>
    <row r="3" spans="1:2">
      <c r="A3" s="3" t="s">
        <v>318</v>
      </c>
    </row>
    <row r="4" spans="1:2" ht="409.5">
      <c r="A4" s="4" t="s">
        <v>317</v>
      </c>
      <c r="B4" s="4" t="s">
        <v>319</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cols>
    <col min="1" max="1" width="29" customWidth="1"/>
    <col min="2" max="2" width="80" customWidth="1"/>
  </cols>
  <sheetData>
    <row r="1" spans="1:2">
      <c r="A1" s="158" t="s">
        <v>320</v>
      </c>
      <c r="B1" s="2" t="s">
        <v>1</v>
      </c>
    </row>
    <row r="2" spans="1:2">
      <c r="A2" s="159"/>
      <c r="B2" s="2" t="s">
        <v>2</v>
      </c>
    </row>
    <row r="3" spans="1:2">
      <c r="A3" s="3" t="s">
        <v>321</v>
      </c>
    </row>
    <row r="4" spans="1:2" ht="409.5">
      <c r="A4" s="4" t="s">
        <v>320</v>
      </c>
      <c r="B4" s="4" t="s">
        <v>322</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cols>
    <col min="1" max="1" width="54" customWidth="1"/>
    <col min="2" max="2" width="80" customWidth="1"/>
  </cols>
  <sheetData>
    <row r="1" spans="1:2">
      <c r="A1" s="158" t="s">
        <v>323</v>
      </c>
      <c r="B1" s="2" t="s">
        <v>1</v>
      </c>
    </row>
    <row r="2" spans="1:2">
      <c r="A2" s="159"/>
      <c r="B2" s="2" t="s">
        <v>2</v>
      </c>
    </row>
    <row r="3" spans="1:2">
      <c r="A3" s="3" t="s">
        <v>324</v>
      </c>
    </row>
    <row r="4" spans="1:2" ht="409.5">
      <c r="A4" s="4" t="s">
        <v>323</v>
      </c>
      <c r="B4" s="4" t="s">
        <v>325</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5"/>
  <cols>
    <col min="1" max="1" width="77" customWidth="1"/>
    <col min="2" max="2" width="80" customWidth="1"/>
  </cols>
  <sheetData>
    <row r="1" spans="1:2">
      <c r="A1" s="158" t="s">
        <v>326</v>
      </c>
      <c r="B1" s="2" t="s">
        <v>1</v>
      </c>
    </row>
    <row r="2" spans="1:2">
      <c r="A2" s="159"/>
      <c r="B2" s="2" t="s">
        <v>2</v>
      </c>
    </row>
    <row r="3" spans="1:2">
      <c r="A3" s="3" t="s">
        <v>327</v>
      </c>
    </row>
    <row r="4" spans="1:2" ht="409.5">
      <c r="A4" s="4" t="s">
        <v>326</v>
      </c>
      <c r="B4" s="4" t="s">
        <v>328</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28"/>
  <sheetViews>
    <sheetView workbookViewId="0"/>
  </sheetViews>
  <sheetFormatPr defaultRowHeight="15"/>
  <cols>
    <col min="1" max="1" width="76" customWidth="1"/>
    <col min="2" max="2" width="80" customWidth="1"/>
  </cols>
  <sheetData>
    <row r="1" spans="1:2">
      <c r="A1" s="158" t="s">
        <v>329</v>
      </c>
      <c r="B1" s="2" t="s">
        <v>1</v>
      </c>
    </row>
    <row r="2" spans="1:2">
      <c r="A2" s="159"/>
      <c r="B2" s="2" t="s">
        <v>2</v>
      </c>
    </row>
    <row r="3" spans="1:2" ht="300">
      <c r="A3" s="4" t="s">
        <v>330</v>
      </c>
      <c r="B3" s="4" t="s">
        <v>331</v>
      </c>
    </row>
    <row r="4" spans="1:2" ht="409.5">
      <c r="A4" s="4" t="s">
        <v>332</v>
      </c>
      <c r="B4" s="4" t="s">
        <v>333</v>
      </c>
    </row>
    <row r="5" spans="1:2" ht="105">
      <c r="A5" s="4" t="s">
        <v>334</v>
      </c>
      <c r="B5" s="4" t="s">
        <v>335</v>
      </c>
    </row>
    <row r="6" spans="1:2" ht="285">
      <c r="A6" s="4" t="s">
        <v>336</v>
      </c>
      <c r="B6" s="4" t="s">
        <v>337</v>
      </c>
    </row>
    <row r="7" spans="1:2" ht="345">
      <c r="A7" s="4" t="s">
        <v>146</v>
      </c>
      <c r="B7" s="4" t="s">
        <v>338</v>
      </c>
    </row>
    <row r="8" spans="1:2" ht="409.5">
      <c r="A8" s="4" t="s">
        <v>107</v>
      </c>
      <c r="B8" s="4" t="s">
        <v>339</v>
      </c>
    </row>
    <row r="9" spans="1:2" ht="105">
      <c r="A9" s="4" t="s">
        <v>340</v>
      </c>
      <c r="B9" s="4" t="s">
        <v>341</v>
      </c>
    </row>
    <row r="10" spans="1:2" ht="210">
      <c r="A10" s="4" t="s">
        <v>303</v>
      </c>
      <c r="B10" s="4" t="s">
        <v>342</v>
      </c>
    </row>
    <row r="11" spans="1:2" ht="150">
      <c r="A11" s="4" t="s">
        <v>108</v>
      </c>
      <c r="B11" s="4" t="s">
        <v>343</v>
      </c>
    </row>
    <row r="12" spans="1:2" ht="409.5">
      <c r="A12" s="4" t="s">
        <v>135</v>
      </c>
      <c r="B12" s="4" t="s">
        <v>344</v>
      </c>
    </row>
    <row r="13" spans="1:2" ht="300">
      <c r="A13" s="4" t="s">
        <v>283</v>
      </c>
      <c r="B13" s="4" t="s">
        <v>345</v>
      </c>
    </row>
    <row r="14" spans="1:2" ht="315">
      <c r="A14" s="4" t="s">
        <v>286</v>
      </c>
      <c r="B14" s="4" t="s">
        <v>346</v>
      </c>
    </row>
    <row r="15" spans="1:2" ht="409.5">
      <c r="A15" s="4" t="s">
        <v>347</v>
      </c>
      <c r="B15" s="4" t="s">
        <v>348</v>
      </c>
    </row>
    <row r="16" spans="1:2" ht="210">
      <c r="A16" s="4" t="s">
        <v>229</v>
      </c>
      <c r="B16" s="4" t="s">
        <v>349</v>
      </c>
    </row>
    <row r="17" spans="1:2" ht="195">
      <c r="A17" s="4" t="s">
        <v>294</v>
      </c>
      <c r="B17" s="4" t="s">
        <v>350</v>
      </c>
    </row>
    <row r="18" spans="1:2" ht="150">
      <c r="A18" s="4" t="s">
        <v>351</v>
      </c>
      <c r="B18" s="4" t="s">
        <v>352</v>
      </c>
    </row>
    <row r="19" spans="1:2" ht="165">
      <c r="A19" s="4" t="s">
        <v>353</v>
      </c>
      <c r="B19" s="4" t="s">
        <v>354</v>
      </c>
    </row>
    <row r="20" spans="1:2" ht="210">
      <c r="A20" s="4" t="s">
        <v>355</v>
      </c>
      <c r="B20" s="4" t="s">
        <v>356</v>
      </c>
    </row>
    <row r="21" spans="1:2" ht="165">
      <c r="A21" s="4" t="s">
        <v>357</v>
      </c>
      <c r="B21" s="4" t="s">
        <v>358</v>
      </c>
    </row>
    <row r="22" spans="1:2" ht="300">
      <c r="A22" s="4" t="s">
        <v>234</v>
      </c>
      <c r="B22" s="4" t="s">
        <v>359</v>
      </c>
    </row>
    <row r="23" spans="1:2" ht="409.5">
      <c r="A23" s="4" t="s">
        <v>360</v>
      </c>
      <c r="B23" s="4" t="s">
        <v>361</v>
      </c>
    </row>
    <row r="24" spans="1:2" ht="195">
      <c r="A24" s="4" t="s">
        <v>362</v>
      </c>
      <c r="B24" s="4" t="s">
        <v>363</v>
      </c>
    </row>
    <row r="25" spans="1:2">
      <c r="A25" s="4" t="s">
        <v>364</v>
      </c>
    </row>
    <row r="26" spans="1:2" ht="330">
      <c r="A26" s="4" t="s">
        <v>365</v>
      </c>
      <c r="B26" s="4" t="s">
        <v>366</v>
      </c>
    </row>
    <row r="27" spans="1:2">
      <c r="A27" s="4" t="s">
        <v>367</v>
      </c>
    </row>
    <row r="28" spans="1:2" ht="60">
      <c r="A28" s="4" t="s">
        <v>365</v>
      </c>
      <c r="B28" s="4" t="s">
        <v>368</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defaultRowHeight="15"/>
  <cols>
    <col min="1" max="1" width="79" customWidth="1"/>
    <col min="2" max="2" width="80" customWidth="1"/>
  </cols>
  <sheetData>
    <row r="1" spans="1:2">
      <c r="A1" s="158" t="s">
        <v>369</v>
      </c>
      <c r="B1" s="2" t="s">
        <v>1</v>
      </c>
    </row>
    <row r="2" spans="1:2">
      <c r="A2" s="159"/>
      <c r="B2" s="2" t="s">
        <v>2</v>
      </c>
    </row>
    <row r="3" spans="1:2">
      <c r="A3" s="3" t="s">
        <v>262</v>
      </c>
    </row>
    <row r="4" spans="1:2" ht="409.5">
      <c r="A4" s="4" t="s">
        <v>370</v>
      </c>
      <c r="B4" s="4" t="s">
        <v>371</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2"/>
  <sheetViews>
    <sheetView workbookViewId="0">
      <selection activeCell="B7" sqref="B7"/>
    </sheetView>
  </sheetViews>
  <sheetFormatPr defaultRowHeight="15"/>
  <cols>
    <col min="1" max="2" width="80" customWidth="1"/>
    <col min="3" max="3" width="13" customWidth="1"/>
    <col min="4" max="4" width="20" customWidth="1"/>
    <col min="5" max="5" width="13" customWidth="1"/>
    <col min="6" max="6" width="20" customWidth="1"/>
  </cols>
  <sheetData>
    <row r="1" spans="1:6">
      <c r="A1" s="158" t="s">
        <v>222</v>
      </c>
      <c r="B1" s="165" t="s">
        <v>1</v>
      </c>
      <c r="C1" s="159"/>
      <c r="D1" s="159"/>
      <c r="E1" s="159"/>
      <c r="F1" s="159"/>
    </row>
    <row r="2" spans="1:6">
      <c r="A2" s="159"/>
      <c r="B2" s="165" t="s">
        <v>2</v>
      </c>
      <c r="C2" s="159"/>
      <c r="D2" s="165" t="s">
        <v>154</v>
      </c>
      <c r="E2" s="159"/>
      <c r="F2" s="2" t="s">
        <v>158</v>
      </c>
    </row>
    <row r="3" spans="1:6">
      <c r="A3" s="3" t="s">
        <v>223</v>
      </c>
    </row>
    <row r="4" spans="1:6">
      <c r="A4" s="4" t="s">
        <v>171</v>
      </c>
      <c r="B4" s="5">
        <v>43253</v>
      </c>
      <c r="D4" s="5">
        <v>81792</v>
      </c>
      <c r="F4" s="5">
        <v>4322</v>
      </c>
    </row>
    <row r="5" spans="1:6">
      <c r="A5" s="3" t="s">
        <v>224</v>
      </c>
    </row>
    <row r="6" spans="1:6">
      <c r="A6" s="4" t="s">
        <v>225</v>
      </c>
      <c r="B6" s="6">
        <v>-40905</v>
      </c>
      <c r="D6" s="6">
        <v>-71123</v>
      </c>
      <c r="F6" s="6">
        <v>22155</v>
      </c>
    </row>
    <row r="7" spans="1:6">
      <c r="A7" s="4" t="s">
        <v>226</v>
      </c>
      <c r="B7" s="6">
        <v>10596</v>
      </c>
      <c r="D7" s="6">
        <v>10064</v>
      </c>
      <c r="F7" s="6">
        <v>9779</v>
      </c>
    </row>
    <row r="8" spans="1:6">
      <c r="A8" s="4" t="s">
        <v>227</v>
      </c>
      <c r="B8" s="6">
        <v>11263</v>
      </c>
      <c r="D8" s="6">
        <v>-1254</v>
      </c>
      <c r="F8" s="6">
        <v>2957</v>
      </c>
    </row>
    <row r="9" spans="1:6">
      <c r="A9" s="3" t="s">
        <v>228</v>
      </c>
    </row>
    <row r="10" spans="1:6">
      <c r="A10" s="4" t="s">
        <v>229</v>
      </c>
      <c r="B10" s="6">
        <v>4819</v>
      </c>
      <c r="D10" s="6">
        <v>6087</v>
      </c>
      <c r="F10" s="6">
        <v>3449</v>
      </c>
    </row>
    <row r="11" spans="1:6">
      <c r="A11" s="4" t="s">
        <v>230</v>
      </c>
      <c r="B11" s="6">
        <v>1307</v>
      </c>
      <c r="D11" s="6">
        <v>357</v>
      </c>
      <c r="F11" s="6">
        <v>1174</v>
      </c>
    </row>
    <row r="12" spans="1:6">
      <c r="A12" s="4" t="s">
        <v>138</v>
      </c>
      <c r="B12" s="6">
        <v>1587</v>
      </c>
      <c r="D12" s="6">
        <v>1707</v>
      </c>
      <c r="F12" s="6">
        <v>1794</v>
      </c>
    </row>
    <row r="13" spans="1:6">
      <c r="A13" s="4" t="s">
        <v>231</v>
      </c>
      <c r="B13" s="6">
        <v>-1609</v>
      </c>
      <c r="D13" s="6">
        <v>-2303</v>
      </c>
      <c r="F13" s="6">
        <v>-3443</v>
      </c>
    </row>
    <row r="14" spans="1:6">
      <c r="A14" s="4" t="s">
        <v>232</v>
      </c>
      <c r="B14" s="6">
        <v>-1109</v>
      </c>
      <c r="D14" s="6">
        <v>-2011</v>
      </c>
      <c r="F14" s="6">
        <v>-1832</v>
      </c>
    </row>
    <row r="15" spans="1:6">
      <c r="A15" s="4" t="s">
        <v>233</v>
      </c>
      <c r="B15" s="6">
        <v>3376</v>
      </c>
      <c r="D15" s="6">
        <v>190</v>
      </c>
      <c r="F15" s="6">
        <v>2002</v>
      </c>
    </row>
    <row r="16" spans="1:6">
      <c r="A16" s="4" t="s">
        <v>234</v>
      </c>
      <c r="B16" s="6">
        <v>7195</v>
      </c>
      <c r="D16" s="6">
        <v>15181</v>
      </c>
      <c r="F16" s="6">
        <v>-4957</v>
      </c>
    </row>
    <row r="17" spans="1:6">
      <c r="A17" s="4" t="s">
        <v>235</v>
      </c>
      <c r="B17" s="6">
        <v>39773</v>
      </c>
      <c r="D17" s="6">
        <v>38687</v>
      </c>
      <c r="F17" s="6">
        <v>37400</v>
      </c>
    </row>
    <row r="18" spans="1:6">
      <c r="A18" s="3" t="s">
        <v>236</v>
      </c>
    </row>
    <row r="19" spans="1:6">
      <c r="A19" s="4" t="s">
        <v>237</v>
      </c>
      <c r="B19" s="6">
        <v>-30161</v>
      </c>
      <c r="D19" s="6">
        <v>-18642</v>
      </c>
      <c r="F19" s="6">
        <v>-43210</v>
      </c>
    </row>
    <row r="20" spans="1:6">
      <c r="A20" s="4" t="s">
        <v>238</v>
      </c>
      <c r="B20" s="6">
        <v>38756</v>
      </c>
      <c r="D20" s="6">
        <v>14336</v>
      </c>
      <c r="F20" s="6">
        <v>18783</v>
      </c>
    </row>
    <row r="21" spans="1:6">
      <c r="A21" s="4" t="s">
        <v>239</v>
      </c>
      <c r="B21" s="6">
        <v>-208429</v>
      </c>
      <c r="D21" s="6">
        <v>-136123</v>
      </c>
      <c r="F21" s="6">
        <v>-141844</v>
      </c>
    </row>
    <row r="22" spans="1:6">
      <c r="A22" s="4" t="s">
        <v>240</v>
      </c>
      <c r="B22" s="6">
        <v>31873</v>
      </c>
      <c r="D22" s="6">
        <v>15929</v>
      </c>
      <c r="F22" s="6">
        <v>39693</v>
      </c>
    </row>
    <row r="23" spans="1:6">
      <c r="A23" s="4" t="s">
        <v>241</v>
      </c>
      <c r="B23" s="6">
        <v>149709</v>
      </c>
      <c r="D23" s="6">
        <v>137767</v>
      </c>
      <c r="F23" s="6">
        <v>113045</v>
      </c>
    </row>
    <row r="24" spans="1:6">
      <c r="A24" s="4" t="s">
        <v>242</v>
      </c>
      <c r="B24" s="6">
        <v>-772</v>
      </c>
      <c r="D24" s="6">
        <v>-75</v>
      </c>
      <c r="F24" s="6">
        <v>-1771</v>
      </c>
    </row>
    <row r="25" spans="1:6">
      <c r="A25" s="4" t="s">
        <v>243</v>
      </c>
      <c r="B25" s="6">
        <v>393</v>
      </c>
      <c r="D25" s="6">
        <v>345</v>
      </c>
      <c r="F25" s="6">
        <v>342</v>
      </c>
    </row>
    <row r="26" spans="1:6">
      <c r="A26" s="4" t="s">
        <v>244</v>
      </c>
      <c r="B26" s="6">
        <v>-2532</v>
      </c>
      <c r="D26" s="6">
        <v>-1683</v>
      </c>
      <c r="F26" s="6">
        <v>-3279</v>
      </c>
    </row>
    <row r="27" spans="1:6">
      <c r="A27" s="4" t="s">
        <v>245</v>
      </c>
      <c r="B27" s="6">
        <v>-13012</v>
      </c>
      <c r="D27" s="6">
        <v>-15979</v>
      </c>
      <c r="F27" s="6">
        <v>-14537</v>
      </c>
    </row>
    <row r="28" spans="1:6">
      <c r="A28" s="4" t="s">
        <v>137</v>
      </c>
      <c r="B28" s="6">
        <v>-3582</v>
      </c>
      <c r="D28" s="6">
        <v>-1496</v>
      </c>
      <c r="F28" s="6">
        <v>-71</v>
      </c>
    </row>
    <row r="29" spans="1:6">
      <c r="A29" s="4" t="s">
        <v>246</v>
      </c>
      <c r="B29" s="6">
        <v>-37757</v>
      </c>
      <c r="D29" s="6">
        <v>-5621</v>
      </c>
      <c r="F29" s="6">
        <v>-32849</v>
      </c>
    </row>
    <row r="30" spans="1:6">
      <c r="A30" s="3" t="s">
        <v>247</v>
      </c>
    </row>
    <row r="31" spans="1:6">
      <c r="A31" s="4" t="s">
        <v>248</v>
      </c>
      <c r="B31" s="6">
        <v>-1118</v>
      </c>
      <c r="D31" s="6">
        <v>266</v>
      </c>
      <c r="F31" s="6">
        <v>-1943</v>
      </c>
    </row>
    <row r="32" spans="1:6">
      <c r="A32" s="4" t="s">
        <v>249</v>
      </c>
      <c r="B32" s="6">
        <v>-24706</v>
      </c>
      <c r="D32" s="6">
        <v>-4850</v>
      </c>
      <c r="F32" s="6">
        <v>-1346</v>
      </c>
    </row>
    <row r="33" spans="1:6">
      <c r="A33" s="4" t="s">
        <v>137</v>
      </c>
      <c r="B33" s="6">
        <v>-429</v>
      </c>
      <c r="D33" s="6">
        <v>-497</v>
      </c>
      <c r="F33" s="6">
        <v>-343</v>
      </c>
    </row>
    <row r="34" spans="1:6">
      <c r="A34" s="4" t="s">
        <v>250</v>
      </c>
      <c r="B34" s="6">
        <v>-18344</v>
      </c>
      <c r="D34" s="6">
        <v>730</v>
      </c>
      <c r="F34" s="6">
        <v>-5812</v>
      </c>
    </row>
    <row r="35" spans="1:6">
      <c r="A35" s="4" t="s">
        <v>251</v>
      </c>
      <c r="B35" s="6">
        <v>92</v>
      </c>
      <c r="D35" s="6">
        <v>25</v>
      </c>
      <c r="F35" s="6">
        <v>-140</v>
      </c>
    </row>
    <row r="36" spans="1:6">
      <c r="A36" s="4" t="s">
        <v>252</v>
      </c>
      <c r="B36" s="6">
        <v>-16236</v>
      </c>
      <c r="D36" s="6">
        <v>33821</v>
      </c>
      <c r="F36" s="6">
        <v>-1401</v>
      </c>
    </row>
    <row r="37" spans="1:6">
      <c r="A37" s="4" t="s">
        <v>253</v>
      </c>
      <c r="B37" s="6">
        <v>64632</v>
      </c>
      <c r="D37" s="6">
        <v>30811</v>
      </c>
      <c r="F37" s="6">
        <v>32212</v>
      </c>
    </row>
    <row r="38" spans="1:6">
      <c r="A38" s="4" t="s">
        <v>254</v>
      </c>
      <c r="B38" s="6">
        <v>48396</v>
      </c>
      <c r="D38" s="6">
        <v>64632</v>
      </c>
      <c r="F38" s="6">
        <v>30811</v>
      </c>
    </row>
    <row r="39" spans="1:6">
      <c r="A39" s="4" t="s">
        <v>255</v>
      </c>
      <c r="B39" s="5">
        <v>406</v>
      </c>
      <c r="D39" s="5">
        <v>457</v>
      </c>
      <c r="F39" s="5">
        <v>450</v>
      </c>
    </row>
    <row r="40" spans="1:6" ht="30">
      <c r="A40" s="4" t="s">
        <v>256</v>
      </c>
      <c r="B40" s="4" t="s">
        <v>257</v>
      </c>
      <c r="D40" s="4" t="s">
        <v>257</v>
      </c>
      <c r="F40" s="4" t="s">
        <v>257</v>
      </c>
    </row>
    <row r="41" spans="1:6">
      <c r="A41" s="4" t="s">
        <v>129</v>
      </c>
    </row>
    <row r="42" spans="1:6">
      <c r="A42" s="3" t="s">
        <v>247</v>
      </c>
    </row>
    <row r="43" spans="1:6">
      <c r="A43" s="4" t="s">
        <v>258</v>
      </c>
      <c r="B43" s="5">
        <v>5925</v>
      </c>
      <c r="D43" s="5">
        <v>8144</v>
      </c>
      <c r="F43" s="5">
        <v>2409</v>
      </c>
    </row>
    <row r="44" spans="1:6">
      <c r="A44" s="4" t="s">
        <v>259</v>
      </c>
      <c r="B44" s="6">
        <v>-2700</v>
      </c>
      <c r="D44" s="6">
        <v>-5095</v>
      </c>
      <c r="F44" s="6">
        <v>-7395</v>
      </c>
    </row>
    <row r="45" spans="1:6">
      <c r="A45" s="4" t="s">
        <v>260</v>
      </c>
      <c r="B45" s="6">
        <v>44714</v>
      </c>
      <c r="C45" s="4" t="s">
        <v>105</v>
      </c>
      <c r="D45" s="6">
        <v>61151</v>
      </c>
      <c r="E45" s="4" t="s">
        <v>105</v>
      </c>
      <c r="F45" s="6">
        <v>27749</v>
      </c>
    </row>
    <row r="46" spans="1:6">
      <c r="A46" s="4" t="s">
        <v>145</v>
      </c>
    </row>
    <row r="47" spans="1:6">
      <c r="A47" s="3" t="s">
        <v>247</v>
      </c>
    </row>
    <row r="48" spans="1:6">
      <c r="A48" s="4" t="s">
        <v>258</v>
      </c>
      <c r="B48" s="6">
        <v>8445</v>
      </c>
      <c r="D48" s="6">
        <v>5400</v>
      </c>
      <c r="F48" s="6">
        <v>7019</v>
      </c>
    </row>
    <row r="49" spans="1:6">
      <c r="A49" s="4" t="s">
        <v>259</v>
      </c>
      <c r="B49" s="6">
        <v>-3761</v>
      </c>
      <c r="D49" s="6">
        <v>-2638</v>
      </c>
      <c r="F49" s="6">
        <v>-4213</v>
      </c>
    </row>
    <row r="50" spans="1:6">
      <c r="A50" s="4" t="s">
        <v>260</v>
      </c>
      <c r="B50" s="5">
        <v>3276</v>
      </c>
      <c r="C50" s="4" t="s">
        <v>105</v>
      </c>
      <c r="D50" s="5">
        <v>3024</v>
      </c>
      <c r="E50" s="4" t="s">
        <v>105</v>
      </c>
      <c r="F50" s="5">
        <v>2612</v>
      </c>
    </row>
    <row r="51" spans="1:6">
      <c r="A51" s="159"/>
      <c r="B51" s="159"/>
      <c r="C51" s="159"/>
      <c r="D51" s="159"/>
      <c r="E51" s="159"/>
      <c r="F51" s="159"/>
    </row>
    <row r="52" spans="1:6">
      <c r="A52" s="4" t="s">
        <v>105</v>
      </c>
      <c r="B52" s="164" t="s">
        <v>152</v>
      </c>
      <c r="C52" s="159"/>
      <c r="D52" s="159"/>
      <c r="E52" s="159"/>
      <c r="F52" s="159"/>
    </row>
  </sheetData>
  <mergeCells count="6">
    <mergeCell ref="B52:F52"/>
    <mergeCell ref="A1:A2"/>
    <mergeCell ref="B1:F1"/>
    <mergeCell ref="B2:C2"/>
    <mergeCell ref="D2:E2"/>
    <mergeCell ref="A51:F5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4"/>
  <sheetViews>
    <sheetView workbookViewId="0"/>
  </sheetViews>
  <sheetFormatPr defaultRowHeight="15"/>
  <cols>
    <col min="1" max="2" width="80" customWidth="1"/>
  </cols>
  <sheetData>
    <row r="1" spans="1:2">
      <c r="A1" s="158" t="s">
        <v>372</v>
      </c>
      <c r="B1" s="2" t="s">
        <v>1</v>
      </c>
    </row>
    <row r="2" spans="1:2">
      <c r="A2" s="159"/>
      <c r="B2" s="2" t="s">
        <v>2</v>
      </c>
    </row>
    <row r="3" spans="1:2">
      <c r="A3" s="3" t="s">
        <v>265</v>
      </c>
    </row>
    <row r="4" spans="1:2" ht="390">
      <c r="A4" s="4" t="s">
        <v>373</v>
      </c>
      <c r="B4" s="4" t="s">
        <v>374</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
  <sheetViews>
    <sheetView workbookViewId="0"/>
  </sheetViews>
  <sheetFormatPr defaultRowHeight="15"/>
  <cols>
    <col min="1" max="2" width="80" customWidth="1"/>
  </cols>
  <sheetData>
    <row r="1" spans="1:2">
      <c r="A1" s="158" t="s">
        <v>375</v>
      </c>
      <c r="B1" s="2" t="s">
        <v>1</v>
      </c>
    </row>
    <row r="2" spans="1:2">
      <c r="A2" s="159"/>
      <c r="B2" s="2" t="s">
        <v>2</v>
      </c>
    </row>
    <row r="3" spans="1:2">
      <c r="A3" s="3" t="s">
        <v>267</v>
      </c>
    </row>
    <row r="4" spans="1:2" ht="409.5">
      <c r="A4" s="4" t="s">
        <v>376</v>
      </c>
      <c r="B4" s="4" t="s">
        <v>377</v>
      </c>
    </row>
    <row r="5" spans="1:2" ht="409.5">
      <c r="A5" s="4" t="s">
        <v>378</v>
      </c>
      <c r="B5" s="4" t="s">
        <v>379</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
  <sheetViews>
    <sheetView workbookViewId="0"/>
  </sheetViews>
  <sheetFormatPr defaultRowHeight="15"/>
  <cols>
    <col min="1" max="1" width="50" customWidth="1"/>
    <col min="2" max="2" width="80" customWidth="1"/>
  </cols>
  <sheetData>
    <row r="1" spans="1:2">
      <c r="A1" s="158" t="s">
        <v>380</v>
      </c>
      <c r="B1" s="2" t="s">
        <v>1</v>
      </c>
    </row>
    <row r="2" spans="1:2">
      <c r="A2" s="159"/>
      <c r="B2" s="2" t="s">
        <v>2</v>
      </c>
    </row>
    <row r="3" spans="1:2">
      <c r="A3" s="3" t="s">
        <v>267</v>
      </c>
    </row>
    <row r="4" spans="1:2" ht="409.5">
      <c r="A4" s="4" t="s">
        <v>381</v>
      </c>
      <c r="B4" s="4" t="s">
        <v>382</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4"/>
  <sheetViews>
    <sheetView workbookViewId="0"/>
  </sheetViews>
  <sheetFormatPr defaultRowHeight="15"/>
  <cols>
    <col min="1" max="1" width="56" customWidth="1"/>
    <col min="2" max="2" width="80" customWidth="1"/>
  </cols>
  <sheetData>
    <row r="1" spans="1:2">
      <c r="A1" s="158" t="s">
        <v>383</v>
      </c>
      <c r="B1" s="2" t="s">
        <v>1</v>
      </c>
    </row>
    <row r="2" spans="1:2">
      <c r="A2" s="159"/>
      <c r="B2" s="2" t="s">
        <v>2</v>
      </c>
    </row>
    <row r="3" spans="1:2">
      <c r="A3" s="3" t="s">
        <v>270</v>
      </c>
    </row>
    <row r="4" spans="1:2" ht="409.5">
      <c r="A4" s="4" t="s">
        <v>384</v>
      </c>
      <c r="B4" s="4" t="s">
        <v>385</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4"/>
  <sheetViews>
    <sheetView workbookViewId="0"/>
  </sheetViews>
  <sheetFormatPr defaultRowHeight="15"/>
  <cols>
    <col min="1" max="1" width="50" customWidth="1"/>
    <col min="2" max="2" width="80" customWidth="1"/>
  </cols>
  <sheetData>
    <row r="1" spans="1:2">
      <c r="A1" s="158" t="s">
        <v>386</v>
      </c>
      <c r="B1" s="2" t="s">
        <v>1</v>
      </c>
    </row>
    <row r="2" spans="1:2">
      <c r="A2" s="159"/>
      <c r="B2" s="2" t="s">
        <v>2</v>
      </c>
    </row>
    <row r="3" spans="1:2">
      <c r="A3" s="3" t="s">
        <v>267</v>
      </c>
    </row>
    <row r="4" spans="1:2" ht="409.5">
      <c r="A4" s="4" t="s">
        <v>387</v>
      </c>
      <c r="B4" s="4" t="s">
        <v>388</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7"/>
  <sheetViews>
    <sheetView workbookViewId="0"/>
  </sheetViews>
  <sheetFormatPr defaultRowHeight="15"/>
  <cols>
    <col min="1" max="2" width="80" customWidth="1"/>
  </cols>
  <sheetData>
    <row r="1" spans="1:2">
      <c r="A1" s="158" t="s">
        <v>389</v>
      </c>
      <c r="B1" s="2" t="s">
        <v>1</v>
      </c>
    </row>
    <row r="2" spans="1:2">
      <c r="A2" s="159"/>
      <c r="B2" s="2" t="s">
        <v>2</v>
      </c>
    </row>
    <row r="3" spans="1:2">
      <c r="A3" s="4" t="s">
        <v>390</v>
      </c>
    </row>
    <row r="4" spans="1:2" ht="345">
      <c r="A4" s="4" t="s">
        <v>391</v>
      </c>
      <c r="B4" s="4" t="s">
        <v>392</v>
      </c>
    </row>
    <row r="5" spans="1:2" ht="390">
      <c r="A5" s="4" t="s">
        <v>393</v>
      </c>
      <c r="B5" s="4" t="s">
        <v>394</v>
      </c>
    </row>
    <row r="6" spans="1:2">
      <c r="A6" s="4" t="s">
        <v>395</v>
      </c>
    </row>
    <row r="7" spans="1:2" ht="409.5">
      <c r="A7" s="4" t="s">
        <v>396</v>
      </c>
      <c r="B7" s="4" t="s">
        <v>397</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6"/>
  <sheetViews>
    <sheetView workbookViewId="0"/>
  </sheetViews>
  <sheetFormatPr defaultRowHeight="15"/>
  <cols>
    <col min="1" max="1" width="40" customWidth="1"/>
    <col min="2" max="2" width="80" customWidth="1"/>
  </cols>
  <sheetData>
    <row r="1" spans="1:2">
      <c r="A1" s="158" t="s">
        <v>398</v>
      </c>
      <c r="B1" s="2" t="s">
        <v>1</v>
      </c>
    </row>
    <row r="2" spans="1:2">
      <c r="A2" s="159"/>
      <c r="B2" s="2" t="s">
        <v>2</v>
      </c>
    </row>
    <row r="3" spans="1:2">
      <c r="A3" s="4" t="s">
        <v>129</v>
      </c>
    </row>
    <row r="4" spans="1:2" ht="409.5">
      <c r="A4" s="4" t="s">
        <v>391</v>
      </c>
      <c r="B4" s="4" t="s">
        <v>399</v>
      </c>
    </row>
    <row r="5" spans="1:2">
      <c r="A5" s="4" t="s">
        <v>145</v>
      </c>
    </row>
    <row r="6" spans="1:2" ht="330">
      <c r="A6" s="4" t="s">
        <v>391</v>
      </c>
      <c r="B6" s="4" t="s">
        <v>400</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4"/>
  <sheetViews>
    <sheetView workbookViewId="0"/>
  </sheetViews>
  <sheetFormatPr defaultRowHeight="15"/>
  <cols>
    <col min="1" max="1" width="32" customWidth="1"/>
    <col min="2" max="2" width="80" customWidth="1"/>
  </cols>
  <sheetData>
    <row r="1" spans="1:2">
      <c r="A1" s="158" t="s">
        <v>401</v>
      </c>
      <c r="B1" s="2" t="s">
        <v>1</v>
      </c>
    </row>
    <row r="2" spans="1:2">
      <c r="A2" s="159"/>
      <c r="B2" s="2" t="s">
        <v>2</v>
      </c>
    </row>
    <row r="3" spans="1:2">
      <c r="A3" s="3" t="s">
        <v>277</v>
      </c>
    </row>
    <row r="4" spans="1:2" ht="330">
      <c r="A4" s="4" t="s">
        <v>402</v>
      </c>
      <c r="B4" s="4" t="s">
        <v>403</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7"/>
  <sheetViews>
    <sheetView workbookViewId="0"/>
  </sheetViews>
  <sheetFormatPr defaultRowHeight="15"/>
  <cols>
    <col min="1" max="1" width="74" customWidth="1"/>
    <col min="2" max="2" width="80" customWidth="1"/>
  </cols>
  <sheetData>
    <row r="1" spans="1:2">
      <c r="A1" s="158" t="s">
        <v>404</v>
      </c>
      <c r="B1" s="2" t="s">
        <v>1</v>
      </c>
    </row>
    <row r="2" spans="1:2">
      <c r="A2" s="159"/>
      <c r="B2" s="2" t="s">
        <v>2</v>
      </c>
    </row>
    <row r="3" spans="1:2" ht="330">
      <c r="A3" s="4" t="s">
        <v>405</v>
      </c>
      <c r="B3" s="4" t="s">
        <v>406</v>
      </c>
    </row>
    <row r="4" spans="1:2">
      <c r="A4" s="4" t="s">
        <v>129</v>
      </c>
    </row>
    <row r="5" spans="1:2" ht="405">
      <c r="A5" s="4" t="s">
        <v>407</v>
      </c>
      <c r="B5" s="4" t="s">
        <v>408</v>
      </c>
    </row>
    <row r="6" spans="1:2">
      <c r="A6" s="4" t="s">
        <v>145</v>
      </c>
    </row>
    <row r="7" spans="1:2" ht="409.5">
      <c r="A7" s="4" t="s">
        <v>407</v>
      </c>
      <c r="B7" s="4" t="s">
        <v>409</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6"/>
  <sheetViews>
    <sheetView workbookViewId="0"/>
  </sheetViews>
  <sheetFormatPr defaultRowHeight="15"/>
  <cols>
    <col min="1" max="1" width="55" customWidth="1"/>
    <col min="2" max="2" width="80" customWidth="1"/>
  </cols>
  <sheetData>
    <row r="1" spans="1:2">
      <c r="A1" s="158" t="s">
        <v>410</v>
      </c>
      <c r="B1" s="2" t="s">
        <v>1</v>
      </c>
    </row>
    <row r="2" spans="1:2">
      <c r="A2" s="159"/>
      <c r="B2" s="2" t="s">
        <v>2</v>
      </c>
    </row>
    <row r="3" spans="1:2">
      <c r="A3" s="3" t="s">
        <v>411</v>
      </c>
    </row>
    <row r="4" spans="1:2" ht="409.5">
      <c r="A4" s="4" t="s">
        <v>412</v>
      </c>
      <c r="B4" s="4" t="s">
        <v>413</v>
      </c>
    </row>
    <row r="5" spans="1:2" ht="240">
      <c r="A5" s="4" t="s">
        <v>414</v>
      </c>
      <c r="B5" s="4" t="s">
        <v>415</v>
      </c>
    </row>
    <row r="6" spans="1:2" ht="345">
      <c r="A6" s="4" t="s">
        <v>416</v>
      </c>
      <c r="B6" s="4" t="s">
        <v>417</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0"/>
  <sheetViews>
    <sheetView topLeftCell="A122" workbookViewId="0">
      <selection activeCell="D151" sqref="D151"/>
    </sheetView>
  </sheetViews>
  <sheetFormatPr defaultRowHeight="15"/>
  <cols>
    <col min="1" max="2" width="80" customWidth="1"/>
    <col min="3" max="3" width="21" customWidth="1"/>
    <col min="4" max="4" width="13" customWidth="1"/>
    <col min="5" max="5" width="21" customWidth="1"/>
    <col min="6" max="6" width="13" customWidth="1"/>
  </cols>
  <sheetData>
    <row r="1" spans="1:6" ht="30">
      <c r="A1" s="158" t="s">
        <v>99</v>
      </c>
      <c r="B1" s="159"/>
      <c r="C1" s="18" t="s">
        <v>101</v>
      </c>
      <c r="D1" s="18" t="s">
        <v>100</v>
      </c>
      <c r="F1" s="19"/>
    </row>
    <row r="2" spans="1:6">
      <c r="A2" s="3" t="s">
        <v>102</v>
      </c>
    </row>
    <row r="3" spans="1:6">
      <c r="A3" s="4" t="s">
        <v>103</v>
      </c>
      <c r="C3" s="5">
        <v>18685</v>
      </c>
      <c r="D3" s="5">
        <v>20410</v>
      </c>
    </row>
    <row r="4" spans="1:6">
      <c r="A4" s="4" t="s">
        <v>104</v>
      </c>
      <c r="C4" s="6">
        <v>248027</v>
      </c>
      <c r="D4" s="6">
        <v>281170</v>
      </c>
      <c r="F4" s="4" t="s">
        <v>106</v>
      </c>
    </row>
    <row r="5" spans="1:6">
      <c r="A5" s="4" t="s">
        <v>107</v>
      </c>
      <c r="C5" s="6">
        <v>17527</v>
      </c>
      <c r="D5" s="6">
        <v>19201</v>
      </c>
    </row>
    <row r="6" spans="1:6">
      <c r="A6" s="4" t="s">
        <v>108</v>
      </c>
      <c r="C6" s="6">
        <v>19852</v>
      </c>
      <c r="D6" s="6">
        <v>19208</v>
      </c>
    </row>
    <row r="7" spans="1:6">
      <c r="A7" s="4" t="s">
        <v>109</v>
      </c>
      <c r="C7" s="6">
        <v>15065</v>
      </c>
      <c r="D7" s="6">
        <v>14601</v>
      </c>
    </row>
    <row r="8" spans="1:6">
      <c r="A8" s="4" t="s">
        <v>110</v>
      </c>
      <c r="B8" s="4" t="s">
        <v>111</v>
      </c>
      <c r="C8" s="6">
        <v>81882</v>
      </c>
      <c r="D8" s="6">
        <v>73734</v>
      </c>
    </row>
    <row r="9" spans="1:6">
      <c r="A9" s="4" t="s">
        <v>112</v>
      </c>
      <c r="C9" s="6">
        <v>13747</v>
      </c>
      <c r="D9" s="6">
        <v>12441</v>
      </c>
    </row>
    <row r="10" spans="1:6">
      <c r="A10" s="4" t="s">
        <v>113</v>
      </c>
      <c r="C10" s="6">
        <v>817729</v>
      </c>
      <c r="D10" s="6">
        <v>873729</v>
      </c>
    </row>
    <row r="11" spans="1:6">
      <c r="A11" s="3" t="s">
        <v>114</v>
      </c>
    </row>
    <row r="12" spans="1:6">
      <c r="A12" s="4" t="s">
        <v>115</v>
      </c>
      <c r="C12" s="6">
        <v>73019</v>
      </c>
      <c r="D12" s="6">
        <v>79854</v>
      </c>
    </row>
    <row r="13" spans="1:6">
      <c r="A13" s="4" t="s">
        <v>116</v>
      </c>
      <c r="C13" s="6">
        <v>42441</v>
      </c>
      <c r="D13" s="6">
        <v>40966</v>
      </c>
    </row>
    <row r="14" spans="1:6">
      <c r="A14" s="4" t="s">
        <v>117</v>
      </c>
      <c r="C14" s="6">
        <v>66799</v>
      </c>
      <c r="D14" s="6">
        <v>74098</v>
      </c>
    </row>
    <row r="15" spans="1:6">
      <c r="A15" s="4" t="s">
        <v>118</v>
      </c>
      <c r="C15" s="6">
        <v>389166</v>
      </c>
      <c r="D15" s="6">
        <v>422393</v>
      </c>
    </row>
    <row r="16" spans="1:6">
      <c r="A16" s="3" t="s">
        <v>119</v>
      </c>
    </row>
    <row r="17" spans="1:4">
      <c r="A17" s="4" t="s">
        <v>120</v>
      </c>
      <c r="C17" s="6">
        <v>8</v>
      </c>
      <c r="D17" s="6">
        <v>8</v>
      </c>
    </row>
    <row r="18" spans="1:4">
      <c r="A18" s="4" t="s">
        <v>121</v>
      </c>
      <c r="C18" s="6">
        <v>35658</v>
      </c>
      <c r="D18" s="6">
        <v>35626</v>
      </c>
    </row>
    <row r="19" spans="1:4">
      <c r="A19" s="4" t="s">
        <v>122</v>
      </c>
      <c r="C19" s="6">
        <v>-5243</v>
      </c>
      <c r="D19" s="6">
        <v>-4243</v>
      </c>
    </row>
    <row r="20" spans="1:4">
      <c r="A20" s="4" t="s">
        <v>123</v>
      </c>
      <c r="C20" s="6">
        <v>402493</v>
      </c>
      <c r="D20" s="6">
        <v>444626</v>
      </c>
    </row>
    <row r="21" spans="1:4">
      <c r="A21" s="4" t="s">
        <v>124</v>
      </c>
      <c r="C21" s="6">
        <v>-8125</v>
      </c>
      <c r="D21" s="6">
        <v>-32853</v>
      </c>
    </row>
    <row r="22" spans="1:4">
      <c r="A22" s="4" t="s">
        <v>125</v>
      </c>
      <c r="C22" s="6">
        <v>424791</v>
      </c>
      <c r="D22" s="6">
        <v>443164</v>
      </c>
    </row>
    <row r="23" spans="1:4">
      <c r="A23" s="4" t="s">
        <v>126</v>
      </c>
      <c r="C23" s="6">
        <v>3772</v>
      </c>
      <c r="D23" s="6">
        <v>8172</v>
      </c>
    </row>
    <row r="24" spans="1:4">
      <c r="A24" s="4" t="s">
        <v>127</v>
      </c>
      <c r="C24" s="6">
        <v>428563</v>
      </c>
      <c r="D24" s="6">
        <v>451336</v>
      </c>
    </row>
    <row r="25" spans="1:4">
      <c r="A25" s="4" t="s">
        <v>128</v>
      </c>
      <c r="C25" s="6">
        <v>817729</v>
      </c>
      <c r="D25" s="6">
        <v>873729</v>
      </c>
    </row>
    <row r="26" spans="1:4">
      <c r="A26" s="4" t="s">
        <v>129</v>
      </c>
    </row>
    <row r="27" spans="1:4">
      <c r="A27" s="3" t="s">
        <v>102</v>
      </c>
    </row>
    <row r="28" spans="1:4">
      <c r="A28" s="4" t="s">
        <v>130</v>
      </c>
      <c r="B28" s="4" t="s">
        <v>131</v>
      </c>
      <c r="C28" s="6">
        <v>61151</v>
      </c>
      <c r="D28" s="6">
        <v>44714</v>
      </c>
    </row>
    <row r="29" spans="1:4">
      <c r="A29" s="4" t="s">
        <v>132</v>
      </c>
      <c r="C29" s="6">
        <v>63822</v>
      </c>
      <c r="D29" s="6">
        <v>90300</v>
      </c>
    </row>
    <row r="30" spans="1:4">
      <c r="A30" s="4" t="s">
        <v>103</v>
      </c>
      <c r="C30" s="6">
        <v>18685</v>
      </c>
      <c r="D30" s="6">
        <v>20410</v>
      </c>
    </row>
    <row r="31" spans="1:4">
      <c r="A31" s="4" t="s">
        <v>104</v>
      </c>
      <c r="C31" s="6">
        <v>248027</v>
      </c>
      <c r="D31" s="6">
        <v>281170</v>
      </c>
    </row>
    <row r="32" spans="1:4">
      <c r="A32" s="4" t="s">
        <v>133</v>
      </c>
      <c r="C32" s="6">
        <v>17505</v>
      </c>
      <c r="D32" s="6">
        <v>17303</v>
      </c>
    </row>
    <row r="33" spans="1:4">
      <c r="A33" s="4" t="s">
        <v>107</v>
      </c>
      <c r="C33" s="6">
        <v>17527</v>
      </c>
      <c r="D33" s="6">
        <v>19201</v>
      </c>
    </row>
    <row r="34" spans="1:4">
      <c r="A34" s="4" t="s">
        <v>134</v>
      </c>
      <c r="C34" s="6">
        <v>32418</v>
      </c>
      <c r="D34" s="6">
        <v>32310</v>
      </c>
    </row>
    <row r="35" spans="1:4">
      <c r="A35" s="4" t="s">
        <v>108</v>
      </c>
      <c r="C35" s="6">
        <v>19852</v>
      </c>
      <c r="D35" s="6">
        <v>19208</v>
      </c>
    </row>
    <row r="36" spans="1:4">
      <c r="A36" s="4" t="s">
        <v>135</v>
      </c>
      <c r="C36" s="6">
        <v>21438</v>
      </c>
      <c r="D36" s="6">
        <v>21200</v>
      </c>
    </row>
    <row r="37" spans="1:4">
      <c r="A37" s="4" t="s">
        <v>109</v>
      </c>
      <c r="C37" s="6">
        <v>15065</v>
      </c>
      <c r="D37" s="6">
        <v>14601</v>
      </c>
    </row>
    <row r="38" spans="1:4">
      <c r="A38" s="4" t="s">
        <v>110</v>
      </c>
      <c r="C38" s="6">
        <v>57052</v>
      </c>
      <c r="D38" s="6">
        <v>47121</v>
      </c>
    </row>
    <row r="39" spans="1:4">
      <c r="A39" s="4" t="s">
        <v>136</v>
      </c>
      <c r="C39" s="6">
        <v>31051</v>
      </c>
      <c r="D39" s="6">
        <v>29462</v>
      </c>
    </row>
    <row r="40" spans="1:4">
      <c r="A40" s="4" t="s">
        <v>112</v>
      </c>
      <c r="C40" s="6">
        <v>13747</v>
      </c>
      <c r="D40" s="6">
        <v>12441</v>
      </c>
    </row>
    <row r="41" spans="1:4">
      <c r="A41" s="4" t="s">
        <v>137</v>
      </c>
      <c r="C41" s="6">
        <v>13232</v>
      </c>
      <c r="D41" s="6">
        <v>14580</v>
      </c>
    </row>
    <row r="42" spans="1:4">
      <c r="A42" s="4" t="s">
        <v>113</v>
      </c>
      <c r="C42" s="6">
        <v>630572</v>
      </c>
      <c r="D42" s="6">
        <v>664021</v>
      </c>
    </row>
    <row r="43" spans="1:4">
      <c r="A43" s="3" t="s">
        <v>114</v>
      </c>
    </row>
    <row r="44" spans="1:4">
      <c r="A44" s="4" t="s">
        <v>115</v>
      </c>
      <c r="C44" s="6">
        <v>73019</v>
      </c>
      <c r="D44" s="6">
        <v>79854</v>
      </c>
    </row>
    <row r="45" spans="1:4">
      <c r="A45" s="4" t="s">
        <v>116</v>
      </c>
      <c r="C45" s="6">
        <v>42441</v>
      </c>
      <c r="D45" s="6">
        <v>40966</v>
      </c>
    </row>
    <row r="46" spans="1:4">
      <c r="A46" s="4" t="s">
        <v>138</v>
      </c>
      <c r="C46" s="6">
        <v>19782</v>
      </c>
      <c r="D46" s="6">
        <v>21395</v>
      </c>
    </row>
    <row r="47" spans="1:4">
      <c r="A47" s="4" t="s">
        <v>139</v>
      </c>
      <c r="C47" s="6">
        <v>20155</v>
      </c>
      <c r="D47" s="6">
        <v>21616</v>
      </c>
    </row>
    <row r="48" spans="1:4">
      <c r="A48" s="4" t="s">
        <v>140</v>
      </c>
      <c r="C48" s="6">
        <v>7723</v>
      </c>
      <c r="D48" s="6">
        <v>8670</v>
      </c>
    </row>
    <row r="49" spans="1:4">
      <c r="A49" s="4" t="s">
        <v>141</v>
      </c>
      <c r="C49" s="6">
        <v>27611</v>
      </c>
      <c r="D49" s="6">
        <v>29279</v>
      </c>
    </row>
    <row r="50" spans="1:4">
      <c r="A50" s="4" t="s">
        <v>142</v>
      </c>
      <c r="C50" s="6">
        <v>968</v>
      </c>
      <c r="D50" s="6">
        <v>1065</v>
      </c>
    </row>
    <row r="51" spans="1:4">
      <c r="A51" s="4" t="s">
        <v>143</v>
      </c>
      <c r="C51" s="6">
        <v>5281</v>
      </c>
      <c r="D51" s="6">
        <v>5856</v>
      </c>
    </row>
    <row r="52" spans="1:4">
      <c r="A52" s="4" t="s">
        <v>144</v>
      </c>
      <c r="C52" s="6">
        <v>37590</v>
      </c>
      <c r="D52" s="6">
        <v>41522</v>
      </c>
    </row>
    <row r="53" spans="1:4">
      <c r="A53" s="4" t="s">
        <v>118</v>
      </c>
      <c r="C53" s="6">
        <v>234570</v>
      </c>
      <c r="D53" s="6">
        <v>250223</v>
      </c>
    </row>
    <row r="54" spans="1:4">
      <c r="A54" s="4" t="s">
        <v>145</v>
      </c>
    </row>
    <row r="55" spans="1:4">
      <c r="A55" s="3" t="s">
        <v>102</v>
      </c>
    </row>
    <row r="56" spans="1:4">
      <c r="A56" s="4" t="s">
        <v>130</v>
      </c>
      <c r="B56" s="4" t="s">
        <v>131</v>
      </c>
      <c r="C56" s="6">
        <v>3024</v>
      </c>
      <c r="D56" s="6">
        <v>3276</v>
      </c>
    </row>
    <row r="57" spans="1:4">
      <c r="A57" s="4" t="s">
        <v>146</v>
      </c>
      <c r="C57" s="6">
        <v>3417</v>
      </c>
      <c r="D57" s="6">
        <v>3542</v>
      </c>
    </row>
    <row r="58" spans="1:4">
      <c r="A58" s="4" t="s">
        <v>135</v>
      </c>
      <c r="C58" s="6">
        <v>137838</v>
      </c>
      <c r="D58" s="6">
        <v>151216</v>
      </c>
    </row>
    <row r="59" spans="1:4">
      <c r="A59" s="4" t="s">
        <v>110</v>
      </c>
      <c r="C59" s="6">
        <v>24830</v>
      </c>
      <c r="D59" s="6">
        <v>26613</v>
      </c>
    </row>
    <row r="60" spans="1:4">
      <c r="A60" s="4" t="s">
        <v>147</v>
      </c>
      <c r="C60" s="6">
        <v>2881</v>
      </c>
      <c r="D60" s="6">
        <v>3440</v>
      </c>
    </row>
    <row r="61" spans="1:4">
      <c r="A61" s="4" t="s">
        <v>137</v>
      </c>
      <c r="C61" s="6">
        <v>15167</v>
      </c>
      <c r="D61" s="6">
        <v>21621</v>
      </c>
    </row>
    <row r="62" spans="1:4">
      <c r="A62" s="4" t="s">
        <v>113</v>
      </c>
      <c r="C62" s="6">
        <v>187157</v>
      </c>
      <c r="D62" s="6">
        <v>209708</v>
      </c>
    </row>
    <row r="63" spans="1:4">
      <c r="A63" s="3" t="s">
        <v>114</v>
      </c>
    </row>
    <row r="64" spans="1:4">
      <c r="A64" s="4" t="s">
        <v>141</v>
      </c>
      <c r="C64" s="6">
        <v>14708</v>
      </c>
      <c r="D64" s="6">
        <v>15224</v>
      </c>
    </row>
    <row r="65" spans="1:5">
      <c r="A65" s="4" t="s">
        <v>148</v>
      </c>
      <c r="C65" s="6">
        <v>7311</v>
      </c>
      <c r="D65" s="6">
        <v>7475</v>
      </c>
    </row>
    <row r="66" spans="1:5">
      <c r="A66" s="4" t="s">
        <v>144</v>
      </c>
      <c r="C66" s="6">
        <v>65778</v>
      </c>
      <c r="D66" s="6">
        <v>75373</v>
      </c>
    </row>
    <row r="67" spans="1:5">
      <c r="A67" s="4" t="s">
        <v>118</v>
      </c>
      <c r="C67" s="5">
        <v>87797</v>
      </c>
      <c r="D67" s="5">
        <v>98072</v>
      </c>
    </row>
    <row r="68" spans="1:5">
      <c r="A68" s="159"/>
      <c r="B68" s="159"/>
      <c r="C68" s="159"/>
      <c r="D68" s="159"/>
      <c r="E68" s="159"/>
    </row>
    <row r="69" spans="1:5">
      <c r="A69" s="4" t="s">
        <v>105</v>
      </c>
      <c r="B69" s="164" t="s">
        <v>149</v>
      </c>
      <c r="C69" s="159"/>
      <c r="D69" s="159"/>
      <c r="E69" s="159"/>
    </row>
    <row r="70" spans="1:5">
      <c r="A70" s="4" t="s">
        <v>106</v>
      </c>
      <c r="B70" s="164" t="s">
        <v>150</v>
      </c>
      <c r="C70" s="159"/>
      <c r="D70" s="159"/>
      <c r="E70" s="159"/>
    </row>
    <row r="71" spans="1:5">
      <c r="A71" s="4" t="s">
        <v>111</v>
      </c>
      <c r="B71" s="164" t="s">
        <v>151</v>
      </c>
      <c r="C71" s="159"/>
      <c r="D71" s="159"/>
      <c r="E71" s="159"/>
    </row>
    <row r="72" spans="1:5">
      <c r="A72" s="4" t="s">
        <v>131</v>
      </c>
      <c r="B72" s="164" t="s">
        <v>152</v>
      </c>
      <c r="C72" s="159"/>
      <c r="D72" s="159"/>
      <c r="E72" s="159"/>
    </row>
    <row r="84" spans="1:4">
      <c r="A84" s="90"/>
      <c r="B84" s="75"/>
      <c r="C84" s="75" t="s">
        <v>101</v>
      </c>
      <c r="D84" s="75" t="s">
        <v>100</v>
      </c>
    </row>
    <row r="85" spans="1:4">
      <c r="A85" s="75" t="s">
        <v>102</v>
      </c>
      <c r="B85" s="75"/>
      <c r="C85" s="131"/>
      <c r="D85" s="131"/>
    </row>
    <row r="86" spans="1:4">
      <c r="A86" s="131" t="s">
        <v>103</v>
      </c>
      <c r="B86" s="75"/>
      <c r="C86" s="131">
        <v>18685</v>
      </c>
      <c r="D86" s="131">
        <v>20410</v>
      </c>
    </row>
    <row r="87" spans="1:4">
      <c r="A87" s="131" t="s">
        <v>104</v>
      </c>
      <c r="B87" s="75"/>
      <c r="C87" s="131">
        <v>248027</v>
      </c>
      <c r="D87" s="131">
        <v>281170</v>
      </c>
    </row>
    <row r="88" spans="1:4">
      <c r="A88" s="131" t="s">
        <v>107</v>
      </c>
      <c r="B88" s="75"/>
      <c r="C88" s="131">
        <v>17527</v>
      </c>
      <c r="D88" s="131">
        <v>19201</v>
      </c>
    </row>
    <row r="89" spans="1:4">
      <c r="A89" s="132" t="s">
        <v>108</v>
      </c>
      <c r="B89" s="133"/>
      <c r="C89" s="132">
        <v>19852</v>
      </c>
      <c r="D89" s="132">
        <v>19208</v>
      </c>
    </row>
    <row r="90" spans="1:4">
      <c r="A90" s="132" t="s">
        <v>109</v>
      </c>
      <c r="B90" s="133"/>
      <c r="C90" s="132">
        <v>15065</v>
      </c>
      <c r="D90" s="132">
        <v>14601</v>
      </c>
    </row>
    <row r="91" spans="1:4">
      <c r="A91" s="131" t="s">
        <v>110</v>
      </c>
      <c r="B91" s="75"/>
      <c r="C91" s="131">
        <v>81882</v>
      </c>
      <c r="D91" s="131">
        <v>73734</v>
      </c>
    </row>
    <row r="92" spans="1:4">
      <c r="A92" s="131" t="s">
        <v>112</v>
      </c>
      <c r="B92" s="90"/>
      <c r="C92" s="131">
        <v>13747</v>
      </c>
      <c r="D92" s="131">
        <v>12441</v>
      </c>
    </row>
    <row r="93" spans="1:4">
      <c r="A93" s="131" t="s">
        <v>113</v>
      </c>
      <c r="B93" s="90"/>
      <c r="C93" s="131">
        <v>817729</v>
      </c>
      <c r="D93" s="131">
        <v>873729</v>
      </c>
    </row>
    <row r="94" spans="1:4">
      <c r="A94" s="131" t="s">
        <v>114</v>
      </c>
      <c r="B94" s="90"/>
      <c r="C94" s="131">
        <v>0</v>
      </c>
      <c r="D94" s="131">
        <v>0</v>
      </c>
    </row>
    <row r="95" spans="1:4">
      <c r="A95" s="131" t="s">
        <v>115</v>
      </c>
      <c r="B95" s="90"/>
      <c r="C95" s="131">
        <v>73019</v>
      </c>
      <c r="D95" s="131">
        <v>79854</v>
      </c>
    </row>
    <row r="96" spans="1:4">
      <c r="A96" s="131" t="s">
        <v>116</v>
      </c>
      <c r="B96" s="90"/>
      <c r="C96" s="131">
        <v>42441</v>
      </c>
      <c r="D96" s="131">
        <v>40966</v>
      </c>
    </row>
    <row r="97" spans="1:4">
      <c r="A97" s="131" t="s">
        <v>117</v>
      </c>
      <c r="B97" s="90"/>
      <c r="C97" s="131">
        <v>66799</v>
      </c>
      <c r="D97" s="131">
        <v>74098</v>
      </c>
    </row>
    <row r="98" spans="1:4">
      <c r="A98" s="131" t="s">
        <v>118</v>
      </c>
      <c r="B98" s="90"/>
      <c r="C98" s="131">
        <v>389166</v>
      </c>
      <c r="D98" s="131">
        <v>422393</v>
      </c>
    </row>
    <row r="99" spans="1:4">
      <c r="A99" s="131" t="s">
        <v>119</v>
      </c>
      <c r="B99" s="90"/>
      <c r="C99" s="131">
        <v>0</v>
      </c>
      <c r="D99" s="131">
        <v>0</v>
      </c>
    </row>
    <row r="100" spans="1:4">
      <c r="A100" s="131" t="s">
        <v>120</v>
      </c>
      <c r="B100" s="90"/>
      <c r="C100" s="131">
        <v>8</v>
      </c>
      <c r="D100" s="131">
        <v>8</v>
      </c>
    </row>
    <row r="101" spans="1:4">
      <c r="A101" s="131" t="s">
        <v>121</v>
      </c>
      <c r="B101" s="90"/>
      <c r="C101" s="131">
        <v>35658</v>
      </c>
      <c r="D101" s="131">
        <v>35626</v>
      </c>
    </row>
    <row r="102" spans="1:4">
      <c r="A102" s="131" t="s">
        <v>122</v>
      </c>
      <c r="B102" s="90"/>
      <c r="C102" s="131">
        <v>-5243</v>
      </c>
      <c r="D102" s="131">
        <v>-4243</v>
      </c>
    </row>
    <row r="103" spans="1:4">
      <c r="A103" s="131" t="s">
        <v>123</v>
      </c>
      <c r="B103" s="90"/>
      <c r="C103" s="131">
        <v>402493</v>
      </c>
      <c r="D103" s="131">
        <v>444626</v>
      </c>
    </row>
    <row r="104" spans="1:4">
      <c r="A104" s="131" t="s">
        <v>124</v>
      </c>
      <c r="B104" s="90"/>
      <c r="C104" s="131">
        <v>-8125</v>
      </c>
      <c r="D104" s="131">
        <v>-32853</v>
      </c>
    </row>
    <row r="105" spans="1:4">
      <c r="A105" s="131" t="s">
        <v>125</v>
      </c>
      <c r="B105" s="90"/>
      <c r="C105" s="131">
        <v>424791</v>
      </c>
      <c r="D105" s="131">
        <v>443164</v>
      </c>
    </row>
    <row r="106" spans="1:4">
      <c r="A106" s="131" t="s">
        <v>126</v>
      </c>
      <c r="B106" s="90"/>
      <c r="C106" s="131">
        <v>3772</v>
      </c>
      <c r="D106" s="131">
        <v>8172</v>
      </c>
    </row>
    <row r="107" spans="1:4">
      <c r="A107" s="131" t="s">
        <v>127</v>
      </c>
      <c r="B107" s="90"/>
      <c r="C107" s="131">
        <v>428563</v>
      </c>
      <c r="D107" s="131">
        <v>451336</v>
      </c>
    </row>
    <row r="108" spans="1:4">
      <c r="A108" s="131" t="s">
        <v>128</v>
      </c>
      <c r="B108" s="90"/>
      <c r="C108" s="131">
        <v>817729</v>
      </c>
      <c r="D108" s="131">
        <v>873729</v>
      </c>
    </row>
    <row r="109" spans="1:4">
      <c r="A109" s="131" t="s">
        <v>129</v>
      </c>
      <c r="B109" s="90"/>
      <c r="C109" s="131">
        <v>0</v>
      </c>
      <c r="D109" s="131">
        <v>0</v>
      </c>
    </row>
    <row r="110" spans="1:4">
      <c r="A110" s="131" t="s">
        <v>102</v>
      </c>
      <c r="B110" s="90"/>
      <c r="C110" s="131">
        <v>0</v>
      </c>
      <c r="D110" s="131">
        <v>0</v>
      </c>
    </row>
    <row r="111" spans="1:4">
      <c r="A111" s="132" t="s">
        <v>130</v>
      </c>
      <c r="B111" s="134"/>
      <c r="C111" s="132">
        <v>61151</v>
      </c>
      <c r="D111" s="132">
        <v>44714</v>
      </c>
    </row>
    <row r="112" spans="1:4">
      <c r="A112" s="132" t="s">
        <v>132</v>
      </c>
      <c r="B112" s="134"/>
      <c r="C112" s="132">
        <v>63822</v>
      </c>
      <c r="D112" s="132">
        <v>90300</v>
      </c>
    </row>
    <row r="113" spans="1:4">
      <c r="A113" s="131" t="s">
        <v>103</v>
      </c>
      <c r="B113" s="90"/>
      <c r="C113" s="131">
        <v>18685</v>
      </c>
      <c r="D113" s="131">
        <v>20410</v>
      </c>
    </row>
    <row r="114" spans="1:4">
      <c r="A114" s="131" t="s">
        <v>104</v>
      </c>
      <c r="B114" s="90"/>
      <c r="C114" s="131">
        <v>248027</v>
      </c>
      <c r="D114" s="131">
        <v>281170</v>
      </c>
    </row>
    <row r="115" spans="1:4">
      <c r="A115" s="131" t="s">
        <v>133</v>
      </c>
      <c r="B115" s="90"/>
      <c r="C115" s="131">
        <v>17505</v>
      </c>
      <c r="D115" s="131">
        <v>17303</v>
      </c>
    </row>
    <row r="116" spans="1:4">
      <c r="A116" s="131" t="s">
        <v>107</v>
      </c>
      <c r="B116" s="90"/>
      <c r="C116" s="131">
        <v>17527</v>
      </c>
      <c r="D116" s="131">
        <v>19201</v>
      </c>
    </row>
    <row r="117" spans="1:4">
      <c r="A117" s="131" t="s">
        <v>134</v>
      </c>
      <c r="B117" s="90"/>
      <c r="C117" s="131">
        <v>32418</v>
      </c>
      <c r="D117" s="131">
        <v>32310</v>
      </c>
    </row>
    <row r="118" spans="1:4">
      <c r="A118" s="132" t="s">
        <v>108</v>
      </c>
      <c r="B118" s="134"/>
      <c r="C118" s="132">
        <v>19852</v>
      </c>
      <c r="D118" s="132">
        <v>19208</v>
      </c>
    </row>
    <row r="119" spans="1:4">
      <c r="A119" s="132" t="s">
        <v>135</v>
      </c>
      <c r="B119" s="134"/>
      <c r="C119" s="132">
        <v>21438</v>
      </c>
      <c r="D119" s="132">
        <v>21200</v>
      </c>
    </row>
    <row r="120" spans="1:4">
      <c r="A120" s="132" t="s">
        <v>109</v>
      </c>
      <c r="B120" s="134"/>
      <c r="C120" s="132">
        <v>15065</v>
      </c>
      <c r="D120" s="132">
        <v>14601</v>
      </c>
    </row>
    <row r="121" spans="1:4">
      <c r="A121" s="131" t="s">
        <v>110</v>
      </c>
      <c r="B121" s="90"/>
      <c r="C121" s="131">
        <v>57052</v>
      </c>
      <c r="D121" s="131">
        <v>47121</v>
      </c>
    </row>
    <row r="122" spans="1:4">
      <c r="A122" s="131" t="s">
        <v>136</v>
      </c>
      <c r="B122" s="90"/>
      <c r="C122" s="131">
        <v>31051</v>
      </c>
      <c r="D122" s="131">
        <v>29462</v>
      </c>
    </row>
    <row r="123" spans="1:4">
      <c r="A123" s="131" t="s">
        <v>112</v>
      </c>
      <c r="B123" s="90"/>
      <c r="C123" s="131">
        <v>13747</v>
      </c>
      <c r="D123" s="131">
        <v>12441</v>
      </c>
    </row>
    <row r="124" spans="1:4">
      <c r="A124" s="131" t="s">
        <v>137</v>
      </c>
      <c r="B124" s="90"/>
      <c r="C124" s="131">
        <v>13232</v>
      </c>
      <c r="D124" s="131">
        <v>14580</v>
      </c>
    </row>
    <row r="125" spans="1:4">
      <c r="A125" s="131" t="s">
        <v>113</v>
      </c>
      <c r="B125" s="90"/>
      <c r="C125" s="131">
        <v>630572</v>
      </c>
      <c r="D125" s="131">
        <v>664021</v>
      </c>
    </row>
    <row r="126" spans="1:4">
      <c r="A126" s="131" t="s">
        <v>114</v>
      </c>
      <c r="B126" s="90"/>
      <c r="C126" s="131">
        <v>0</v>
      </c>
      <c r="D126" s="131">
        <v>0</v>
      </c>
    </row>
    <row r="127" spans="1:4">
      <c r="A127" s="131" t="s">
        <v>115</v>
      </c>
      <c r="B127" s="90"/>
      <c r="C127" s="131">
        <v>73019</v>
      </c>
      <c r="D127" s="131">
        <v>79854</v>
      </c>
    </row>
    <row r="128" spans="1:4">
      <c r="A128" s="131" t="s">
        <v>116</v>
      </c>
      <c r="B128" s="90"/>
      <c r="C128" s="131">
        <v>42441</v>
      </c>
      <c r="D128" s="131">
        <v>40966</v>
      </c>
    </row>
    <row r="129" spans="1:4">
      <c r="A129" s="131" t="s">
        <v>138</v>
      </c>
      <c r="B129" s="90"/>
      <c r="C129" s="131">
        <v>19782</v>
      </c>
      <c r="D129" s="131">
        <v>21395</v>
      </c>
    </row>
    <row r="130" spans="1:4">
      <c r="A130" s="131" t="s">
        <v>139</v>
      </c>
      <c r="B130" s="90"/>
      <c r="C130" s="131">
        <v>20155</v>
      </c>
      <c r="D130" s="131">
        <v>21616</v>
      </c>
    </row>
    <row r="131" spans="1:4">
      <c r="A131" s="131" t="s">
        <v>140</v>
      </c>
      <c r="B131" s="90"/>
      <c r="C131" s="131">
        <v>7723</v>
      </c>
      <c r="D131" s="131">
        <v>8670</v>
      </c>
    </row>
    <row r="132" spans="1:4">
      <c r="A132" s="131" t="s">
        <v>141</v>
      </c>
      <c r="B132" s="90"/>
      <c r="C132" s="131">
        <v>27611</v>
      </c>
      <c r="D132" s="131">
        <v>29279</v>
      </c>
    </row>
    <row r="133" spans="1:4">
      <c r="A133" s="131" t="s">
        <v>142</v>
      </c>
      <c r="B133" s="90"/>
      <c r="C133" s="131">
        <v>968</v>
      </c>
      <c r="D133" s="131">
        <v>1065</v>
      </c>
    </row>
    <row r="134" spans="1:4">
      <c r="A134" s="131" t="s">
        <v>143</v>
      </c>
      <c r="B134" s="90"/>
      <c r="C134" s="131">
        <v>5281</v>
      </c>
      <c r="D134" s="131">
        <v>5856</v>
      </c>
    </row>
    <row r="135" spans="1:4">
      <c r="A135" s="132" t="s">
        <v>144</v>
      </c>
      <c r="B135" s="134"/>
      <c r="C135" s="132">
        <v>37590</v>
      </c>
      <c r="D135" s="132">
        <v>41522</v>
      </c>
    </row>
    <row r="136" spans="1:4">
      <c r="A136" s="131" t="s">
        <v>118</v>
      </c>
      <c r="B136" s="90"/>
      <c r="C136" s="131">
        <v>234570</v>
      </c>
      <c r="D136" s="131">
        <v>250223</v>
      </c>
    </row>
    <row r="137" spans="1:4">
      <c r="A137" s="131" t="s">
        <v>145</v>
      </c>
      <c r="B137" s="90"/>
      <c r="C137" s="131">
        <v>0</v>
      </c>
      <c r="D137" s="131">
        <v>0</v>
      </c>
    </row>
    <row r="138" spans="1:4">
      <c r="A138" s="131" t="s">
        <v>102</v>
      </c>
      <c r="B138" s="90"/>
      <c r="C138" s="131">
        <v>0</v>
      </c>
      <c r="D138" s="131">
        <v>0</v>
      </c>
    </row>
    <row r="139" spans="1:4">
      <c r="A139" s="132" t="s">
        <v>130</v>
      </c>
      <c r="B139" s="134"/>
      <c r="C139" s="132">
        <v>3024</v>
      </c>
      <c r="D139" s="132">
        <v>3276</v>
      </c>
    </row>
    <row r="140" spans="1:4">
      <c r="A140" s="131" t="s">
        <v>146</v>
      </c>
      <c r="B140" s="90"/>
      <c r="C140" s="131">
        <v>3417</v>
      </c>
      <c r="D140" s="131">
        <v>3542</v>
      </c>
    </row>
    <row r="141" spans="1:4">
      <c r="A141" s="132" t="s">
        <v>135</v>
      </c>
      <c r="B141" s="134"/>
      <c r="C141" s="132">
        <v>137838</v>
      </c>
      <c r="D141" s="132">
        <v>151216</v>
      </c>
    </row>
    <row r="142" spans="1:4">
      <c r="A142" s="131" t="s">
        <v>110</v>
      </c>
      <c r="B142" s="90"/>
      <c r="C142" s="131">
        <v>24830</v>
      </c>
      <c r="D142" s="131">
        <v>26613</v>
      </c>
    </row>
    <row r="143" spans="1:4">
      <c r="A143" s="131" t="s">
        <v>147</v>
      </c>
      <c r="B143" s="90"/>
      <c r="C143" s="131">
        <v>2881</v>
      </c>
      <c r="D143" s="131">
        <v>3440</v>
      </c>
    </row>
    <row r="144" spans="1:4">
      <c r="A144" s="131" t="s">
        <v>137</v>
      </c>
      <c r="B144" s="90"/>
      <c r="C144" s="131">
        <v>15167</v>
      </c>
      <c r="D144" s="131">
        <v>21621</v>
      </c>
    </row>
    <row r="145" spans="1:4">
      <c r="A145" s="131" t="s">
        <v>113</v>
      </c>
      <c r="B145" s="90"/>
      <c r="C145" s="131">
        <v>187157</v>
      </c>
      <c r="D145" s="131">
        <v>209708</v>
      </c>
    </row>
    <row r="146" spans="1:4">
      <c r="A146" s="131" t="s">
        <v>114</v>
      </c>
      <c r="B146" s="90"/>
      <c r="C146" s="131">
        <v>0</v>
      </c>
      <c r="D146" s="131">
        <v>0</v>
      </c>
    </row>
    <row r="147" spans="1:4">
      <c r="A147" s="131" t="s">
        <v>141</v>
      </c>
      <c r="B147" s="90"/>
      <c r="C147" s="131">
        <v>14708</v>
      </c>
      <c r="D147" s="131">
        <v>15224</v>
      </c>
    </row>
    <row r="148" spans="1:4">
      <c r="A148" s="131" t="s">
        <v>148</v>
      </c>
      <c r="B148" s="90"/>
      <c r="C148" s="131">
        <v>7311</v>
      </c>
      <c r="D148" s="131">
        <v>7475</v>
      </c>
    </row>
    <row r="149" spans="1:4">
      <c r="A149" s="132" t="s">
        <v>144</v>
      </c>
      <c r="B149" s="134"/>
      <c r="C149" s="132">
        <v>65778</v>
      </c>
      <c r="D149" s="132">
        <v>75373</v>
      </c>
    </row>
    <row r="150" spans="1:4">
      <c r="A150" s="131" t="s">
        <v>118</v>
      </c>
      <c r="B150" s="90"/>
      <c r="C150" s="131">
        <v>87797</v>
      </c>
      <c r="D150" s="131">
        <v>98072</v>
      </c>
    </row>
  </sheetData>
  <mergeCells count="6">
    <mergeCell ref="B70:E70"/>
    <mergeCell ref="B71:E71"/>
    <mergeCell ref="B72:E72"/>
    <mergeCell ref="A1:B1"/>
    <mergeCell ref="A68:E68"/>
    <mergeCell ref="B69:E69"/>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5"/>
  <sheetViews>
    <sheetView workbookViewId="0"/>
  </sheetViews>
  <sheetFormatPr defaultRowHeight="15"/>
  <cols>
    <col min="1" max="1" width="46" customWidth="1"/>
    <col min="2" max="2" width="80" customWidth="1"/>
  </cols>
  <sheetData>
    <row r="1" spans="1:2">
      <c r="A1" s="158" t="s">
        <v>418</v>
      </c>
      <c r="B1" s="2" t="s">
        <v>1</v>
      </c>
    </row>
    <row r="2" spans="1:2">
      <c r="A2" s="159"/>
      <c r="B2" s="2" t="s">
        <v>2</v>
      </c>
    </row>
    <row r="3" spans="1:2">
      <c r="A3" s="3" t="s">
        <v>284</v>
      </c>
    </row>
    <row r="4" spans="1:2" ht="409.5">
      <c r="A4" s="4" t="s">
        <v>419</v>
      </c>
      <c r="B4" s="4" t="s">
        <v>420</v>
      </c>
    </row>
    <row r="5" spans="1:2" ht="375">
      <c r="A5" s="4" t="s">
        <v>421</v>
      </c>
      <c r="B5" s="4" t="s">
        <v>422</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5"/>
  <sheetViews>
    <sheetView workbookViewId="0"/>
  </sheetViews>
  <sheetFormatPr defaultRowHeight="15"/>
  <cols>
    <col min="1" max="1" width="53" customWidth="1"/>
    <col min="2" max="2" width="80" customWidth="1"/>
  </cols>
  <sheetData>
    <row r="1" spans="1:2">
      <c r="A1" s="158" t="s">
        <v>423</v>
      </c>
      <c r="B1" s="2" t="s">
        <v>1</v>
      </c>
    </row>
    <row r="2" spans="1:2">
      <c r="A2" s="159"/>
      <c r="B2" s="2" t="s">
        <v>2</v>
      </c>
    </row>
    <row r="3" spans="1:2">
      <c r="A3" s="3" t="s">
        <v>287</v>
      </c>
    </row>
    <row r="4" spans="1:2" ht="409.5">
      <c r="A4" s="4" t="s">
        <v>424</v>
      </c>
      <c r="B4" s="4" t="s">
        <v>425</v>
      </c>
    </row>
    <row r="5" spans="1:2" ht="409.5">
      <c r="A5" s="4" t="s">
        <v>426</v>
      </c>
      <c r="B5" s="4" t="s">
        <v>427</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4"/>
  <sheetViews>
    <sheetView workbookViewId="0"/>
  </sheetViews>
  <sheetFormatPr defaultRowHeight="15"/>
  <cols>
    <col min="1" max="1" width="68" customWidth="1"/>
    <col min="2" max="2" width="80" customWidth="1"/>
  </cols>
  <sheetData>
    <row r="1" spans="1:2">
      <c r="A1" s="158" t="s">
        <v>428</v>
      </c>
      <c r="B1" s="2" t="s">
        <v>1</v>
      </c>
    </row>
    <row r="2" spans="1:2">
      <c r="A2" s="159"/>
      <c r="B2" s="2" t="s">
        <v>2</v>
      </c>
    </row>
    <row r="3" spans="1:2">
      <c r="A3" s="3" t="s">
        <v>290</v>
      </c>
    </row>
    <row r="4" spans="1:2" ht="270">
      <c r="A4" s="4" t="s">
        <v>429</v>
      </c>
      <c r="B4" s="4" t="s">
        <v>430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17"/>
  <sheetViews>
    <sheetView workbookViewId="0"/>
  </sheetViews>
  <sheetFormatPr defaultRowHeight="15"/>
  <cols>
    <col min="1" max="2" width="80" customWidth="1"/>
  </cols>
  <sheetData>
    <row r="1" spans="1:2">
      <c r="A1" s="158" t="s">
        <v>431</v>
      </c>
      <c r="B1" s="2" t="s">
        <v>1</v>
      </c>
    </row>
    <row r="2" spans="1:2">
      <c r="A2" s="159"/>
      <c r="B2" s="2" t="s">
        <v>2</v>
      </c>
    </row>
    <row r="3" spans="1:2" ht="409.5">
      <c r="A3" s="4" t="s">
        <v>432</v>
      </c>
      <c r="B3" s="4" t="s">
        <v>433</v>
      </c>
    </row>
    <row r="4" spans="1:2" ht="409.5">
      <c r="A4" s="4" t="s">
        <v>434</v>
      </c>
      <c r="B4" s="4" t="s">
        <v>435</v>
      </c>
    </row>
    <row r="5" spans="1:2" ht="409.5">
      <c r="A5" s="4" t="s">
        <v>436</v>
      </c>
      <c r="B5" s="4" t="s">
        <v>437</v>
      </c>
    </row>
    <row r="6" spans="1:2">
      <c r="A6" s="4" t="s">
        <v>438</v>
      </c>
    </row>
    <row r="7" spans="1:2" ht="409.5">
      <c r="A7" s="4" t="s">
        <v>439</v>
      </c>
      <c r="B7" s="4" t="s">
        <v>440</v>
      </c>
    </row>
    <row r="8" spans="1:2">
      <c r="A8" s="4" t="s">
        <v>441</v>
      </c>
    </row>
    <row r="9" spans="1:2" ht="409.5">
      <c r="A9" s="4" t="s">
        <v>439</v>
      </c>
      <c r="B9" s="4" t="s">
        <v>442</v>
      </c>
    </row>
    <row r="10" spans="1:2" ht="30">
      <c r="A10" s="4" t="s">
        <v>443</v>
      </c>
    </row>
    <row r="11" spans="1:2" ht="409.5">
      <c r="A11" s="4" t="s">
        <v>439</v>
      </c>
      <c r="B11" s="4" t="s">
        <v>444</v>
      </c>
    </row>
    <row r="12" spans="1:2" ht="30">
      <c r="A12" s="4" t="s">
        <v>445</v>
      </c>
    </row>
    <row r="13" spans="1:2" ht="409.5">
      <c r="A13" s="4" t="s">
        <v>439</v>
      </c>
      <c r="B13" s="4" t="s">
        <v>446</v>
      </c>
    </row>
    <row r="14" spans="1:2" ht="30">
      <c r="A14" s="4" t="s">
        <v>447</v>
      </c>
    </row>
    <row r="15" spans="1:2" ht="409.5">
      <c r="A15" s="4" t="s">
        <v>439</v>
      </c>
      <c r="B15" s="4" t="s">
        <v>448</v>
      </c>
    </row>
    <row r="16" spans="1:2" ht="30">
      <c r="A16" s="4" t="s">
        <v>449</v>
      </c>
    </row>
    <row r="17" spans="1:2" ht="409.5">
      <c r="A17" s="4" t="s">
        <v>439</v>
      </c>
      <c r="B17" s="4" t="s">
        <v>450</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4"/>
  <sheetViews>
    <sheetView workbookViewId="0"/>
  </sheetViews>
  <sheetFormatPr defaultRowHeight="15"/>
  <cols>
    <col min="1" max="2" width="80" customWidth="1"/>
  </cols>
  <sheetData>
    <row r="1" spans="1:2">
      <c r="A1" s="158" t="s">
        <v>451</v>
      </c>
      <c r="B1" s="2" t="s">
        <v>1</v>
      </c>
    </row>
    <row r="2" spans="1:2">
      <c r="A2" s="159"/>
      <c r="B2" s="2" t="s">
        <v>2</v>
      </c>
    </row>
    <row r="3" spans="1:2">
      <c r="A3" s="3" t="s">
        <v>292</v>
      </c>
    </row>
    <row r="4" spans="1:2" ht="409.5">
      <c r="A4" s="4" t="s">
        <v>452</v>
      </c>
      <c r="B4" s="4" t="s">
        <v>453</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6"/>
  <sheetViews>
    <sheetView workbookViewId="0"/>
  </sheetViews>
  <sheetFormatPr defaultRowHeight="15"/>
  <cols>
    <col min="1" max="1" width="60" customWidth="1"/>
    <col min="2" max="2" width="80" customWidth="1"/>
  </cols>
  <sheetData>
    <row r="1" spans="1:2">
      <c r="A1" s="158" t="s">
        <v>454</v>
      </c>
      <c r="B1" s="2" t="s">
        <v>1</v>
      </c>
    </row>
    <row r="2" spans="1:2">
      <c r="A2" s="159"/>
      <c r="B2" s="2" t="s">
        <v>2</v>
      </c>
    </row>
    <row r="3" spans="1:2" ht="409.5">
      <c r="A3" s="4" t="s">
        <v>455</v>
      </c>
      <c r="B3" s="4" t="s">
        <v>456</v>
      </c>
    </row>
    <row r="4" spans="1:2" ht="409.5">
      <c r="A4" s="4" t="s">
        <v>457</v>
      </c>
      <c r="B4" s="4" t="s">
        <v>458</v>
      </c>
    </row>
    <row r="5" spans="1:2">
      <c r="A5" s="4" t="s">
        <v>145</v>
      </c>
    </row>
    <row r="6" spans="1:2" ht="409.5">
      <c r="A6" s="4" t="s">
        <v>455</v>
      </c>
      <c r="B6" s="4" t="s">
        <v>459</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7"/>
  <sheetViews>
    <sheetView workbookViewId="0"/>
  </sheetViews>
  <sheetFormatPr defaultRowHeight="15"/>
  <cols>
    <col min="1" max="1" width="70" customWidth="1"/>
    <col min="2" max="2" width="80" customWidth="1"/>
  </cols>
  <sheetData>
    <row r="1" spans="1:2">
      <c r="A1" s="158" t="s">
        <v>460</v>
      </c>
      <c r="B1" s="2" t="s">
        <v>1</v>
      </c>
    </row>
    <row r="2" spans="1:2">
      <c r="A2" s="159"/>
      <c r="B2" s="2" t="s">
        <v>2</v>
      </c>
    </row>
    <row r="3" spans="1:2">
      <c r="A3" s="3" t="s">
        <v>298</v>
      </c>
    </row>
    <row r="4" spans="1:2" ht="315">
      <c r="A4" s="4" t="s">
        <v>461</v>
      </c>
      <c r="B4" s="4" t="s">
        <v>462</v>
      </c>
    </row>
    <row r="5" spans="1:2" ht="409.5">
      <c r="A5" s="4" t="s">
        <v>463</v>
      </c>
      <c r="B5" s="4" t="s">
        <v>464</v>
      </c>
    </row>
    <row r="6" spans="1:2" ht="409.5">
      <c r="A6" s="4" t="s">
        <v>465</v>
      </c>
      <c r="B6" s="4" t="s">
        <v>466</v>
      </c>
    </row>
    <row r="7" spans="1:2" ht="409.5">
      <c r="A7" s="4" t="s">
        <v>467</v>
      </c>
      <c r="B7" s="4" t="s">
        <v>468</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6"/>
  <sheetViews>
    <sheetView workbookViewId="0"/>
  </sheetViews>
  <sheetFormatPr defaultRowHeight="15"/>
  <cols>
    <col min="1" max="2" width="80" customWidth="1"/>
  </cols>
  <sheetData>
    <row r="1" spans="1:2">
      <c r="A1" s="158" t="s">
        <v>469</v>
      </c>
      <c r="B1" s="2" t="s">
        <v>1</v>
      </c>
    </row>
    <row r="2" spans="1:2">
      <c r="A2" s="159"/>
      <c r="B2" s="2" t="s">
        <v>2</v>
      </c>
    </row>
    <row r="3" spans="1:2">
      <c r="A3" s="3" t="s">
        <v>304</v>
      </c>
    </row>
    <row r="4" spans="1:2" ht="409.5">
      <c r="A4" s="4" t="s">
        <v>470</v>
      </c>
      <c r="B4" s="4" t="s">
        <v>471</v>
      </c>
    </row>
    <row r="5" spans="1:2" ht="409.5">
      <c r="A5" s="4" t="s">
        <v>472</v>
      </c>
      <c r="B5" s="4" t="s">
        <v>473</v>
      </c>
    </row>
    <row r="6" spans="1:2" ht="409.5">
      <c r="A6" s="4" t="s">
        <v>474</v>
      </c>
      <c r="B6" s="4" t="s">
        <v>475</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4"/>
  <sheetViews>
    <sheetView workbookViewId="0"/>
  </sheetViews>
  <sheetFormatPr defaultRowHeight="15"/>
  <cols>
    <col min="1" max="1" width="51" customWidth="1"/>
    <col min="2" max="2" width="80" customWidth="1"/>
  </cols>
  <sheetData>
    <row r="1" spans="1:2">
      <c r="A1" s="158" t="s">
        <v>476</v>
      </c>
      <c r="B1" s="2" t="s">
        <v>1</v>
      </c>
    </row>
    <row r="2" spans="1:2">
      <c r="A2" s="159"/>
      <c r="B2" s="2" t="s">
        <v>2</v>
      </c>
    </row>
    <row r="3" spans="1:2">
      <c r="A3" s="3" t="s">
        <v>301</v>
      </c>
    </row>
    <row r="4" spans="1:2" ht="409.5">
      <c r="A4" s="4" t="s">
        <v>477</v>
      </c>
      <c r="B4" s="4" t="s">
        <v>478</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4"/>
  <sheetViews>
    <sheetView workbookViewId="0"/>
  </sheetViews>
  <sheetFormatPr defaultRowHeight="15"/>
  <cols>
    <col min="1" max="1" width="67" customWidth="1"/>
    <col min="2" max="2" width="80" customWidth="1"/>
  </cols>
  <sheetData>
    <row r="1" spans="1:2">
      <c r="A1" s="158" t="s">
        <v>479</v>
      </c>
      <c r="B1" s="2" t="s">
        <v>1</v>
      </c>
    </row>
    <row r="2" spans="1:2">
      <c r="A2" s="159"/>
      <c r="B2" s="2" t="s">
        <v>2</v>
      </c>
    </row>
    <row r="3" spans="1:2">
      <c r="A3" s="3" t="s">
        <v>301</v>
      </c>
    </row>
    <row r="4" spans="1:2" ht="409.5">
      <c r="A4" s="4" t="s">
        <v>480</v>
      </c>
      <c r="B4" s="4" t="s">
        <v>481</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heetViews>
  <sheetFormatPr defaultRowHeight="15"/>
  <cols>
    <col min="1" max="1" width="68" customWidth="1"/>
    <col min="2" max="3" width="14" customWidth="1"/>
  </cols>
  <sheetData>
    <row r="1" spans="1:3">
      <c r="A1" s="1" t="s">
        <v>153</v>
      </c>
      <c r="B1" s="2" t="s">
        <v>2</v>
      </c>
      <c r="C1" s="2" t="s">
        <v>154</v>
      </c>
    </row>
    <row r="2" spans="1:3">
      <c r="A2" s="4" t="s">
        <v>155</v>
      </c>
    </row>
    <row r="3" spans="1:3">
      <c r="A3" s="4" t="s">
        <v>156</v>
      </c>
      <c r="B3" s="7">
        <v>23.2</v>
      </c>
      <c r="C3" s="7">
        <v>37.1</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5"/>
  <sheetViews>
    <sheetView workbookViewId="0"/>
  </sheetViews>
  <sheetFormatPr defaultRowHeight="15"/>
  <cols>
    <col min="1" max="2" width="80" customWidth="1"/>
  </cols>
  <sheetData>
    <row r="1" spans="1:2">
      <c r="A1" s="158" t="s">
        <v>482</v>
      </c>
      <c r="B1" s="2" t="s">
        <v>1</v>
      </c>
    </row>
    <row r="2" spans="1:2">
      <c r="A2" s="159"/>
      <c r="B2" s="2" t="s">
        <v>2</v>
      </c>
    </row>
    <row r="3" spans="1:2">
      <c r="A3" s="3" t="s">
        <v>309</v>
      </c>
    </row>
    <row r="4" spans="1:2" ht="409.5">
      <c r="A4" s="4" t="s">
        <v>483</v>
      </c>
      <c r="B4" s="4" t="s">
        <v>484</v>
      </c>
    </row>
    <row r="5" spans="1:2" ht="270">
      <c r="A5" s="4" t="s">
        <v>485</v>
      </c>
      <c r="B5" s="4" t="s">
        <v>486</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10"/>
  <sheetViews>
    <sheetView workbookViewId="0"/>
  </sheetViews>
  <sheetFormatPr defaultRowHeight="15"/>
  <cols>
    <col min="1" max="2" width="80" customWidth="1"/>
  </cols>
  <sheetData>
    <row r="1" spans="1:2">
      <c r="A1" s="158" t="s">
        <v>487</v>
      </c>
      <c r="B1" s="2" t="s">
        <v>1</v>
      </c>
    </row>
    <row r="2" spans="1:2">
      <c r="A2" s="159"/>
      <c r="B2" s="2" t="s">
        <v>2</v>
      </c>
    </row>
    <row r="3" spans="1:2">
      <c r="A3" s="3" t="s">
        <v>312</v>
      </c>
    </row>
    <row r="4" spans="1:2" ht="409.5">
      <c r="A4" s="4" t="s">
        <v>488</v>
      </c>
      <c r="B4" s="4" t="s">
        <v>489</v>
      </c>
    </row>
    <row r="5" spans="1:2" ht="409.5">
      <c r="A5" s="4" t="s">
        <v>490</v>
      </c>
      <c r="B5" s="4" t="s">
        <v>491</v>
      </c>
    </row>
    <row r="6" spans="1:2" ht="270">
      <c r="A6" s="4" t="s">
        <v>492</v>
      </c>
      <c r="B6" s="4" t="s">
        <v>493</v>
      </c>
    </row>
    <row r="7" spans="1:2" ht="270">
      <c r="A7" s="4" t="s">
        <v>494</v>
      </c>
      <c r="B7" s="4" t="s">
        <v>493</v>
      </c>
    </row>
    <row r="8" spans="1:2" ht="360">
      <c r="A8" s="4" t="s">
        <v>495</v>
      </c>
      <c r="B8" s="4" t="s">
        <v>496</v>
      </c>
    </row>
    <row r="9" spans="1:2" ht="409.5">
      <c r="A9" s="4" t="s">
        <v>497</v>
      </c>
      <c r="B9" s="4" t="s">
        <v>498</v>
      </c>
    </row>
    <row r="10" spans="1:2" ht="405">
      <c r="A10" s="4" t="s">
        <v>499</v>
      </c>
      <c r="B10" s="4" t="s">
        <v>500</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4"/>
  <sheetViews>
    <sheetView workbookViewId="0"/>
  </sheetViews>
  <sheetFormatPr defaultRowHeight="15"/>
  <cols>
    <col min="1" max="1" width="47" customWidth="1"/>
    <col min="2" max="2" width="80" customWidth="1"/>
  </cols>
  <sheetData>
    <row r="1" spans="1:2">
      <c r="A1" s="158" t="s">
        <v>501</v>
      </c>
      <c r="B1" s="2" t="s">
        <v>1</v>
      </c>
    </row>
    <row r="2" spans="1:2">
      <c r="A2" s="159"/>
      <c r="B2" s="2" t="s">
        <v>2</v>
      </c>
    </row>
    <row r="3" spans="1:2">
      <c r="A3" s="3" t="s">
        <v>318</v>
      </c>
    </row>
    <row r="4" spans="1:2" ht="409.5">
      <c r="A4" s="4" t="s">
        <v>502</v>
      </c>
      <c r="B4" s="4" t="s">
        <v>503</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6"/>
  <sheetViews>
    <sheetView workbookViewId="0"/>
  </sheetViews>
  <sheetFormatPr defaultRowHeight="15"/>
  <cols>
    <col min="1" max="2" width="80" customWidth="1"/>
  </cols>
  <sheetData>
    <row r="1" spans="1:2">
      <c r="A1" s="158" t="s">
        <v>504</v>
      </c>
      <c r="B1" s="2" t="s">
        <v>1</v>
      </c>
    </row>
    <row r="2" spans="1:2">
      <c r="A2" s="159"/>
      <c r="B2" s="2" t="s">
        <v>2</v>
      </c>
    </row>
    <row r="3" spans="1:2">
      <c r="A3" s="3" t="s">
        <v>321</v>
      </c>
    </row>
    <row r="4" spans="1:2" ht="409.5">
      <c r="A4" s="4" t="s">
        <v>505</v>
      </c>
      <c r="B4" s="4" t="s">
        <v>506</v>
      </c>
    </row>
    <row r="5" spans="1:2" ht="409.5">
      <c r="A5" s="4" t="s">
        <v>507</v>
      </c>
      <c r="B5" s="4" t="s">
        <v>508</v>
      </c>
    </row>
    <row r="6" spans="1:2" ht="409.5">
      <c r="A6" s="4" t="s">
        <v>509</v>
      </c>
      <c r="B6" s="4" t="s">
        <v>510</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4"/>
  <sheetViews>
    <sheetView workbookViewId="0"/>
  </sheetViews>
  <sheetFormatPr defaultRowHeight="15"/>
  <cols>
    <col min="1" max="1" width="54" customWidth="1"/>
    <col min="2" max="2" width="80" customWidth="1"/>
  </cols>
  <sheetData>
    <row r="1" spans="1:2">
      <c r="A1" s="158" t="s">
        <v>511</v>
      </c>
      <c r="B1" s="2" t="s">
        <v>1</v>
      </c>
    </row>
    <row r="2" spans="1:2">
      <c r="A2" s="159"/>
      <c r="B2" s="2" t="s">
        <v>2</v>
      </c>
    </row>
    <row r="3" spans="1:2">
      <c r="A3" s="3" t="s">
        <v>324</v>
      </c>
    </row>
    <row r="4" spans="1:2" ht="409.5">
      <c r="A4" s="4" t="s">
        <v>512</v>
      </c>
      <c r="B4" s="4" t="s">
        <v>513</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G100"/>
  <sheetViews>
    <sheetView workbookViewId="0"/>
  </sheetViews>
  <sheetFormatPr defaultRowHeight="15"/>
  <cols>
    <col min="1" max="1" width="80" customWidth="1"/>
    <col min="2" max="2" width="16" customWidth="1"/>
    <col min="3" max="7" width="14" customWidth="1"/>
  </cols>
  <sheetData>
    <row r="1" spans="1:7" ht="30">
      <c r="A1" s="158" t="s">
        <v>514</v>
      </c>
      <c r="B1" s="2" t="s">
        <v>1</v>
      </c>
    </row>
    <row r="2" spans="1:7">
      <c r="A2" s="159"/>
      <c r="B2" s="2" t="s">
        <v>2</v>
      </c>
      <c r="C2" s="2" t="s">
        <v>515</v>
      </c>
      <c r="D2" s="2" t="s">
        <v>154</v>
      </c>
      <c r="E2" s="2" t="s">
        <v>516</v>
      </c>
      <c r="F2" s="2" t="s">
        <v>158</v>
      </c>
      <c r="G2" s="2" t="s">
        <v>517</v>
      </c>
    </row>
    <row r="3" spans="1:7">
      <c r="A3" s="3" t="s">
        <v>518</v>
      </c>
    </row>
    <row r="4" spans="1:7">
      <c r="A4" s="4" t="s">
        <v>519</v>
      </c>
      <c r="B4" s="4" t="s">
        <v>520</v>
      </c>
    </row>
    <row r="5" spans="1:7">
      <c r="A5" s="4" t="s">
        <v>521</v>
      </c>
      <c r="B5" s="4" t="s">
        <v>522</v>
      </c>
    </row>
    <row r="6" spans="1:7">
      <c r="A6" s="4" t="s">
        <v>523</v>
      </c>
      <c r="B6" s="5">
        <v>1100</v>
      </c>
      <c r="D6" s="5">
        <v>950</v>
      </c>
    </row>
    <row r="7" spans="1:7">
      <c r="A7" s="4" t="s">
        <v>123</v>
      </c>
      <c r="B7" s="6">
        <v>444626</v>
      </c>
      <c r="D7" s="6">
        <v>402493</v>
      </c>
    </row>
    <row r="8" spans="1:7">
      <c r="A8" s="4" t="s">
        <v>524</v>
      </c>
      <c r="B8" s="6">
        <v>5579</v>
      </c>
      <c r="D8" s="6">
        <v>5941</v>
      </c>
    </row>
    <row r="9" spans="1:7">
      <c r="A9" s="4" t="s">
        <v>525</v>
      </c>
      <c r="B9" s="6">
        <v>5469</v>
      </c>
      <c r="D9" s="6">
        <v>5882</v>
      </c>
    </row>
    <row r="10" spans="1:7">
      <c r="A10" s="4" t="s">
        <v>526</v>
      </c>
      <c r="B10" s="6">
        <v>873729</v>
      </c>
      <c r="D10" s="6">
        <v>817729</v>
      </c>
      <c r="F10" s="5">
        <v>707794</v>
      </c>
    </row>
    <row r="11" spans="1:7">
      <c r="A11" s="4" t="s">
        <v>527</v>
      </c>
      <c r="B11" s="5">
        <v>422393</v>
      </c>
      <c r="D11" s="6">
        <v>389166</v>
      </c>
    </row>
    <row r="12" spans="1:7">
      <c r="A12" s="4" t="s">
        <v>528</v>
      </c>
    </row>
    <row r="13" spans="1:7">
      <c r="A13" s="3" t="s">
        <v>518</v>
      </c>
    </row>
    <row r="14" spans="1:7">
      <c r="A14" s="4" t="s">
        <v>524</v>
      </c>
      <c r="E14" s="5">
        <v>6200</v>
      </c>
    </row>
    <row r="15" spans="1:7">
      <c r="A15" s="4" t="s">
        <v>525</v>
      </c>
      <c r="E15" s="6">
        <v>5900</v>
      </c>
    </row>
    <row r="16" spans="1:7">
      <c r="A16" s="4" t="s">
        <v>529</v>
      </c>
    </row>
    <row r="17" spans="1:5">
      <c r="A17" s="3" t="s">
        <v>518</v>
      </c>
    </row>
    <row r="18" spans="1:5">
      <c r="A18" s="4" t="s">
        <v>530</v>
      </c>
      <c r="B18" s="4" t="s">
        <v>33</v>
      </c>
    </row>
    <row r="19" spans="1:5" ht="30">
      <c r="A19" s="4" t="s">
        <v>531</v>
      </c>
      <c r="B19" s="4" t="s">
        <v>532</v>
      </c>
    </row>
    <row r="20" spans="1:5">
      <c r="A20" s="4" t="s">
        <v>533</v>
      </c>
    </row>
    <row r="21" spans="1:5">
      <c r="A21" s="3" t="s">
        <v>518</v>
      </c>
    </row>
    <row r="22" spans="1:5">
      <c r="A22" s="4" t="s">
        <v>123</v>
      </c>
      <c r="C22" s="5">
        <v>-388</v>
      </c>
    </row>
    <row r="23" spans="1:5">
      <c r="A23" s="4" t="s">
        <v>534</v>
      </c>
    </row>
    <row r="24" spans="1:5">
      <c r="A24" s="3" t="s">
        <v>518</v>
      </c>
    </row>
    <row r="25" spans="1:5">
      <c r="A25" s="4" t="s">
        <v>530</v>
      </c>
      <c r="B25" s="4" t="s">
        <v>33</v>
      </c>
    </row>
    <row r="26" spans="1:5" ht="30">
      <c r="A26" s="4" t="s">
        <v>531</v>
      </c>
      <c r="B26" s="4" t="s">
        <v>535</v>
      </c>
    </row>
    <row r="27" spans="1:5" ht="30">
      <c r="A27" s="4" t="s">
        <v>536</v>
      </c>
    </row>
    <row r="28" spans="1:5">
      <c r="A28" s="3" t="s">
        <v>518</v>
      </c>
    </row>
    <row r="29" spans="1:5">
      <c r="A29" s="4" t="s">
        <v>232</v>
      </c>
      <c r="E29" s="6">
        <v>-300</v>
      </c>
    </row>
    <row r="30" spans="1:5">
      <c r="A30" s="4" t="s">
        <v>526</v>
      </c>
      <c r="E30" s="6">
        <v>5900</v>
      </c>
    </row>
    <row r="31" spans="1:5">
      <c r="A31" s="4" t="s">
        <v>527</v>
      </c>
      <c r="E31" s="5">
        <v>5900</v>
      </c>
    </row>
    <row r="32" spans="1:5">
      <c r="A32" s="4" t="s">
        <v>537</v>
      </c>
    </row>
    <row r="33" spans="1:7">
      <c r="A33" s="3" t="s">
        <v>518</v>
      </c>
    </row>
    <row r="34" spans="1:7">
      <c r="A34" s="4" t="s">
        <v>123</v>
      </c>
      <c r="G34" s="5">
        <v>61459</v>
      </c>
    </row>
    <row r="35" spans="1:7">
      <c r="A35" s="4" t="s">
        <v>530</v>
      </c>
      <c r="B35" s="4" t="s">
        <v>33</v>
      </c>
    </row>
    <row r="36" spans="1:7" ht="30">
      <c r="A36" s="4" t="s">
        <v>531</v>
      </c>
      <c r="B36" s="4" t="s">
        <v>538</v>
      </c>
    </row>
    <row r="37" spans="1:7">
      <c r="A37" s="4" t="s">
        <v>539</v>
      </c>
    </row>
    <row r="38" spans="1:7">
      <c r="A38" s="3" t="s">
        <v>518</v>
      </c>
    </row>
    <row r="39" spans="1:7">
      <c r="A39" s="4" t="s">
        <v>540</v>
      </c>
      <c r="B39" s="5">
        <v>3250</v>
      </c>
      <c r="D39" s="5">
        <v>2950</v>
      </c>
    </row>
    <row r="40" spans="1:7">
      <c r="A40" s="4" t="s">
        <v>541</v>
      </c>
    </row>
    <row r="41" spans="1:7">
      <c r="A41" s="3" t="s">
        <v>518</v>
      </c>
    </row>
    <row r="42" spans="1:7" ht="30">
      <c r="A42" s="4" t="s">
        <v>542</v>
      </c>
      <c r="B42" s="4" t="s">
        <v>543</v>
      </c>
    </row>
    <row r="43" spans="1:7">
      <c r="A43" s="4" t="s">
        <v>544</v>
      </c>
      <c r="B43" s="4" t="s">
        <v>545</v>
      </c>
    </row>
    <row r="44" spans="1:7">
      <c r="A44" s="4" t="s">
        <v>546</v>
      </c>
    </row>
    <row r="45" spans="1:7">
      <c r="A45" s="3" t="s">
        <v>518</v>
      </c>
    </row>
    <row r="46" spans="1:7">
      <c r="A46" s="4" t="s">
        <v>547</v>
      </c>
      <c r="B46" s="4" t="s">
        <v>548</v>
      </c>
    </row>
    <row r="47" spans="1:7">
      <c r="A47" s="4" t="s">
        <v>549</v>
      </c>
    </row>
    <row r="48" spans="1:7">
      <c r="A48" s="3" t="s">
        <v>518</v>
      </c>
    </row>
    <row r="49" spans="1:2">
      <c r="A49" s="4" t="s">
        <v>547</v>
      </c>
      <c r="B49" s="4" t="s">
        <v>550</v>
      </c>
    </row>
    <row r="50" spans="1:2">
      <c r="A50" s="4" t="s">
        <v>551</v>
      </c>
    </row>
    <row r="51" spans="1:2">
      <c r="A51" s="3" t="s">
        <v>518</v>
      </c>
    </row>
    <row r="52" spans="1:2">
      <c r="A52" s="4" t="s">
        <v>547</v>
      </c>
      <c r="B52" s="4" t="s">
        <v>552</v>
      </c>
    </row>
    <row r="53" spans="1:2" ht="30">
      <c r="A53" s="4" t="s">
        <v>553</v>
      </c>
    </row>
    <row r="54" spans="1:2">
      <c r="A54" s="3" t="s">
        <v>518</v>
      </c>
    </row>
    <row r="55" spans="1:2">
      <c r="A55" s="4" t="s">
        <v>547</v>
      </c>
      <c r="B55" s="4" t="s">
        <v>554</v>
      </c>
    </row>
    <row r="56" spans="1:2" ht="30">
      <c r="A56" s="4" t="s">
        <v>555</v>
      </c>
    </row>
    <row r="57" spans="1:2">
      <c r="A57" s="3" t="s">
        <v>518</v>
      </c>
    </row>
    <row r="58" spans="1:2">
      <c r="A58" s="4" t="s">
        <v>547</v>
      </c>
      <c r="B58" s="4" t="s">
        <v>556</v>
      </c>
    </row>
    <row r="59" spans="1:2" ht="30">
      <c r="A59" s="4" t="s">
        <v>557</v>
      </c>
    </row>
    <row r="60" spans="1:2">
      <c r="A60" s="3" t="s">
        <v>518</v>
      </c>
    </row>
    <row r="61" spans="1:2">
      <c r="A61" s="4" t="s">
        <v>547</v>
      </c>
      <c r="B61" s="4" t="s">
        <v>558</v>
      </c>
    </row>
    <row r="62" spans="1:2" ht="30">
      <c r="A62" s="4" t="s">
        <v>559</v>
      </c>
    </row>
    <row r="63" spans="1:2">
      <c r="A63" s="3" t="s">
        <v>518</v>
      </c>
    </row>
    <row r="64" spans="1:2">
      <c r="A64" s="4" t="s">
        <v>547</v>
      </c>
      <c r="B64" s="4" t="s">
        <v>558</v>
      </c>
    </row>
    <row r="65" spans="1:2" ht="30">
      <c r="A65" s="4" t="s">
        <v>560</v>
      </c>
    </row>
    <row r="66" spans="1:2">
      <c r="A66" s="3" t="s">
        <v>518</v>
      </c>
    </row>
    <row r="67" spans="1:2">
      <c r="A67" s="4" t="s">
        <v>547</v>
      </c>
      <c r="B67" s="4" t="s">
        <v>561</v>
      </c>
    </row>
    <row r="68" spans="1:2">
      <c r="A68" s="4" t="s">
        <v>562</v>
      </c>
    </row>
    <row r="69" spans="1:2">
      <c r="A69" s="3" t="s">
        <v>518</v>
      </c>
    </row>
    <row r="70" spans="1:2">
      <c r="A70" s="4" t="s">
        <v>547</v>
      </c>
      <c r="B70" s="4" t="s">
        <v>563</v>
      </c>
    </row>
    <row r="71" spans="1:2">
      <c r="A71" s="4" t="s">
        <v>564</v>
      </c>
    </row>
    <row r="72" spans="1:2">
      <c r="A72" s="3" t="s">
        <v>518</v>
      </c>
    </row>
    <row r="73" spans="1:2">
      <c r="A73" s="4" t="s">
        <v>544</v>
      </c>
      <c r="B73" s="4" t="s">
        <v>565</v>
      </c>
    </row>
    <row r="74" spans="1:2">
      <c r="A74" s="4" t="s">
        <v>566</v>
      </c>
    </row>
    <row r="75" spans="1:2">
      <c r="A75" s="3" t="s">
        <v>518</v>
      </c>
    </row>
    <row r="76" spans="1:2">
      <c r="A76" s="4" t="s">
        <v>547</v>
      </c>
      <c r="B76" s="4" t="s">
        <v>567</v>
      </c>
    </row>
    <row r="77" spans="1:2">
      <c r="A77" s="4" t="s">
        <v>568</v>
      </c>
    </row>
    <row r="78" spans="1:2">
      <c r="A78" s="3" t="s">
        <v>518</v>
      </c>
    </row>
    <row r="79" spans="1:2">
      <c r="A79" s="4" t="s">
        <v>547</v>
      </c>
      <c r="B79" s="4" t="s">
        <v>569</v>
      </c>
    </row>
    <row r="80" spans="1:2">
      <c r="A80" s="4" t="s">
        <v>570</v>
      </c>
    </row>
    <row r="81" spans="1:2">
      <c r="A81" s="3" t="s">
        <v>518</v>
      </c>
    </row>
    <row r="82" spans="1:2">
      <c r="A82" s="4" t="s">
        <v>547</v>
      </c>
      <c r="B82" s="4" t="s">
        <v>569</v>
      </c>
    </row>
    <row r="83" spans="1:2" ht="30">
      <c r="A83" s="4" t="s">
        <v>571</v>
      </c>
    </row>
    <row r="84" spans="1:2">
      <c r="A84" s="3" t="s">
        <v>518</v>
      </c>
    </row>
    <row r="85" spans="1:2">
      <c r="A85" s="4" t="s">
        <v>547</v>
      </c>
      <c r="B85" s="4" t="s">
        <v>572</v>
      </c>
    </row>
    <row r="86" spans="1:2" ht="30">
      <c r="A86" s="4" t="s">
        <v>573</v>
      </c>
    </row>
    <row r="87" spans="1:2">
      <c r="A87" s="3" t="s">
        <v>518</v>
      </c>
    </row>
    <row r="88" spans="1:2">
      <c r="A88" s="4" t="s">
        <v>547</v>
      </c>
      <c r="B88" s="4" t="s">
        <v>574</v>
      </c>
    </row>
    <row r="89" spans="1:2" ht="30">
      <c r="A89" s="4" t="s">
        <v>575</v>
      </c>
    </row>
    <row r="90" spans="1:2">
      <c r="A90" s="3" t="s">
        <v>518</v>
      </c>
    </row>
    <row r="91" spans="1:2">
      <c r="A91" s="4" t="s">
        <v>547</v>
      </c>
      <c r="B91" s="4" t="s">
        <v>567</v>
      </c>
    </row>
    <row r="92" spans="1:2" ht="30">
      <c r="A92" s="4" t="s">
        <v>576</v>
      </c>
    </row>
    <row r="93" spans="1:2">
      <c r="A93" s="3" t="s">
        <v>518</v>
      </c>
    </row>
    <row r="94" spans="1:2">
      <c r="A94" s="4" t="s">
        <v>547</v>
      </c>
      <c r="B94" s="4" t="s">
        <v>569</v>
      </c>
    </row>
    <row r="95" spans="1:2" ht="30">
      <c r="A95" s="4" t="s">
        <v>577</v>
      </c>
    </row>
    <row r="96" spans="1:2">
      <c r="A96" s="3" t="s">
        <v>518</v>
      </c>
    </row>
    <row r="97" spans="1:2">
      <c r="A97" s="4" t="s">
        <v>547</v>
      </c>
      <c r="B97" s="4" t="s">
        <v>569</v>
      </c>
    </row>
    <row r="98" spans="1:2">
      <c r="A98" s="4" t="s">
        <v>578</v>
      </c>
    </row>
    <row r="99" spans="1:2">
      <c r="A99" s="3" t="s">
        <v>518</v>
      </c>
    </row>
    <row r="100" spans="1:2">
      <c r="A100" s="4" t="s">
        <v>547</v>
      </c>
      <c r="B100" s="4" t="s">
        <v>569</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22"/>
  <sheetViews>
    <sheetView workbookViewId="0"/>
  </sheetViews>
  <sheetFormatPr defaultRowHeight="15"/>
  <cols>
    <col min="1" max="1" width="80" customWidth="1"/>
    <col min="2" max="6" width="14" customWidth="1"/>
  </cols>
  <sheetData>
    <row r="1" spans="1:6" ht="30">
      <c r="A1" s="1" t="s">
        <v>579</v>
      </c>
      <c r="B1" s="2" t="s">
        <v>2</v>
      </c>
      <c r="C1" s="2" t="s">
        <v>154</v>
      </c>
      <c r="D1" s="2" t="s">
        <v>158</v>
      </c>
      <c r="E1" s="2" t="s">
        <v>517</v>
      </c>
      <c r="F1" s="2" t="s">
        <v>580</v>
      </c>
    </row>
    <row r="2" spans="1:6">
      <c r="A2" s="3" t="s">
        <v>518</v>
      </c>
    </row>
    <row r="3" spans="1:6">
      <c r="A3" s="4" t="s">
        <v>122</v>
      </c>
      <c r="B3" s="5">
        <v>-4243</v>
      </c>
      <c r="C3" s="5">
        <v>-5243</v>
      </c>
    </row>
    <row r="4" spans="1:6">
      <c r="A4" s="4" t="s">
        <v>123</v>
      </c>
      <c r="B4" s="6">
        <v>444626</v>
      </c>
      <c r="C4" s="6">
        <v>402493</v>
      </c>
    </row>
    <row r="5" spans="1:6">
      <c r="A5" s="4" t="s">
        <v>127</v>
      </c>
      <c r="B5" s="5">
        <v>451336</v>
      </c>
      <c r="C5" s="5">
        <v>428563</v>
      </c>
      <c r="D5" s="5">
        <v>352500</v>
      </c>
      <c r="F5" s="5">
        <v>351954</v>
      </c>
    </row>
    <row r="6" spans="1:6">
      <c r="A6" s="4" t="s">
        <v>537</v>
      </c>
    </row>
    <row r="7" spans="1:6">
      <c r="A7" s="3" t="s">
        <v>518</v>
      </c>
    </row>
    <row r="8" spans="1:6">
      <c r="A8" s="4" t="s">
        <v>122</v>
      </c>
      <c r="E8" s="5">
        <v>-61459</v>
      </c>
    </row>
    <row r="9" spans="1:6">
      <c r="A9" s="4" t="s">
        <v>123</v>
      </c>
      <c r="E9" s="6">
        <v>61459</v>
      </c>
    </row>
    <row r="10" spans="1:6">
      <c r="A10" s="4" t="s">
        <v>581</v>
      </c>
    </row>
    <row r="11" spans="1:6">
      <c r="A11" s="3" t="s">
        <v>518</v>
      </c>
    </row>
    <row r="12" spans="1:6">
      <c r="A12" s="4" t="s">
        <v>122</v>
      </c>
      <c r="E12" s="6">
        <v>84</v>
      </c>
    </row>
    <row r="13" spans="1:6">
      <c r="A13" s="4" t="s">
        <v>123</v>
      </c>
      <c r="E13" s="6">
        <v>-84</v>
      </c>
    </row>
    <row r="14" spans="1:6">
      <c r="A14" s="4" t="s">
        <v>582</v>
      </c>
    </row>
    <row r="15" spans="1:6">
      <c r="A15" s="3" t="s">
        <v>518</v>
      </c>
    </row>
    <row r="16" spans="1:6">
      <c r="A16" s="4" t="s">
        <v>123</v>
      </c>
      <c r="E16" s="6">
        <v>-70</v>
      </c>
    </row>
    <row r="17" spans="1:5">
      <c r="A17" s="4" t="s">
        <v>127</v>
      </c>
      <c r="E17" s="6">
        <v>-70</v>
      </c>
    </row>
    <row r="18" spans="1:5">
      <c r="A18" s="4" t="s">
        <v>583</v>
      </c>
    </row>
    <row r="19" spans="1:5">
      <c r="A19" s="3" t="s">
        <v>518</v>
      </c>
    </row>
    <row r="20" spans="1:5">
      <c r="A20" s="4" t="s">
        <v>122</v>
      </c>
      <c r="E20" s="6">
        <v>-61375</v>
      </c>
    </row>
    <row r="21" spans="1:5">
      <c r="A21" s="4" t="s">
        <v>123</v>
      </c>
      <c r="E21" s="6">
        <v>61305</v>
      </c>
    </row>
    <row r="22" spans="1:5">
      <c r="A22" s="4" t="s">
        <v>127</v>
      </c>
      <c r="E22" s="5">
        <v>-70</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H42"/>
  <sheetViews>
    <sheetView workbookViewId="0"/>
  </sheetViews>
  <sheetFormatPr defaultRowHeight="15"/>
  <cols>
    <col min="1" max="1" width="80" customWidth="1"/>
    <col min="2" max="2" width="27" customWidth="1"/>
    <col min="3" max="3" width="15" customWidth="1"/>
    <col min="4" max="5" width="21" customWidth="1"/>
    <col min="6" max="6" width="80" customWidth="1"/>
    <col min="7" max="8" width="21" customWidth="1"/>
  </cols>
  <sheetData>
    <row r="1" spans="1:8">
      <c r="A1" s="1" t="s">
        <v>584</v>
      </c>
      <c r="B1" s="2" t="s">
        <v>585</v>
      </c>
      <c r="C1" s="2" t="s">
        <v>586</v>
      </c>
      <c r="D1" s="2" t="s">
        <v>587</v>
      </c>
      <c r="E1" s="2" t="s">
        <v>588</v>
      </c>
      <c r="F1" s="2" t="s">
        <v>100</v>
      </c>
      <c r="G1" s="2" t="s">
        <v>101</v>
      </c>
      <c r="H1" s="2" t="s">
        <v>589</v>
      </c>
    </row>
    <row r="2" spans="1:8">
      <c r="A2" s="3" t="s">
        <v>590</v>
      </c>
    </row>
    <row r="3" spans="1:8">
      <c r="A3" s="4" t="s">
        <v>591</v>
      </c>
      <c r="F3" s="5">
        <v>2532</v>
      </c>
      <c r="G3" s="5">
        <v>1683</v>
      </c>
      <c r="H3" s="5">
        <v>3279</v>
      </c>
    </row>
    <row r="4" spans="1:8">
      <c r="A4" s="4" t="s">
        <v>592</v>
      </c>
    </row>
    <row r="5" spans="1:8">
      <c r="A5" s="3" t="s">
        <v>590</v>
      </c>
    </row>
    <row r="6" spans="1:8">
      <c r="A6" s="4" t="s">
        <v>593</v>
      </c>
      <c r="D6" s="5">
        <v>2500</v>
      </c>
    </row>
    <row r="7" spans="1:8">
      <c r="A7" s="4" t="s">
        <v>526</v>
      </c>
      <c r="D7" s="6">
        <v>6100</v>
      </c>
    </row>
    <row r="8" spans="1:8">
      <c r="A8" s="4" t="s">
        <v>594</v>
      </c>
      <c r="D8" s="6">
        <v>5200</v>
      </c>
    </row>
    <row r="9" spans="1:8">
      <c r="A9" s="4" t="s">
        <v>527</v>
      </c>
      <c r="D9" s="6">
        <v>3600</v>
      </c>
    </row>
    <row r="10" spans="1:8">
      <c r="A10" s="4" t="s">
        <v>115</v>
      </c>
      <c r="D10" s="5">
        <v>3200</v>
      </c>
    </row>
    <row r="11" spans="1:8">
      <c r="A11" s="4" t="s">
        <v>595</v>
      </c>
    </row>
    <row r="12" spans="1:8">
      <c r="A12" s="3" t="s">
        <v>590</v>
      </c>
    </row>
    <row r="13" spans="1:8">
      <c r="A13" s="4" t="s">
        <v>591</v>
      </c>
      <c r="F13" s="5">
        <v>130</v>
      </c>
      <c r="G13" s="5">
        <v>1700</v>
      </c>
      <c r="H13" s="5">
        <v>1000</v>
      </c>
    </row>
    <row r="14" spans="1:8">
      <c r="A14" s="4" t="s">
        <v>596</v>
      </c>
    </row>
    <row r="15" spans="1:8">
      <c r="A15" s="3" t="s">
        <v>590</v>
      </c>
    </row>
    <row r="16" spans="1:8" ht="30">
      <c r="A16" s="4" t="s">
        <v>597</v>
      </c>
      <c r="F16" s="4" t="s">
        <v>598</v>
      </c>
    </row>
    <row r="17" spans="1:3" ht="30">
      <c r="A17" s="4" t="s">
        <v>599</v>
      </c>
    </row>
    <row r="18" spans="1:3">
      <c r="A18" s="3" t="s">
        <v>590</v>
      </c>
    </row>
    <row r="19" spans="1:3">
      <c r="A19" s="4" t="s">
        <v>600</v>
      </c>
      <c r="B19" s="4" t="s">
        <v>601</v>
      </c>
    </row>
    <row r="20" spans="1:3" ht="30">
      <c r="A20" s="4" t="s">
        <v>602</v>
      </c>
    </row>
    <row r="21" spans="1:3">
      <c r="A21" s="3" t="s">
        <v>590</v>
      </c>
    </row>
    <row r="22" spans="1:3">
      <c r="A22" s="4" t="s">
        <v>600</v>
      </c>
      <c r="B22" s="4" t="s">
        <v>603</v>
      </c>
    </row>
    <row r="23" spans="1:3" ht="30">
      <c r="A23" s="4" t="s">
        <v>604</v>
      </c>
    </row>
    <row r="24" spans="1:3">
      <c r="A24" s="3" t="s">
        <v>590</v>
      </c>
    </row>
    <row r="25" spans="1:3">
      <c r="A25" s="4" t="s">
        <v>600</v>
      </c>
      <c r="B25" s="4" t="s">
        <v>601</v>
      </c>
    </row>
    <row r="26" spans="1:3" ht="30">
      <c r="A26" s="4" t="s">
        <v>605</v>
      </c>
    </row>
    <row r="27" spans="1:3">
      <c r="A27" s="3" t="s">
        <v>590</v>
      </c>
    </row>
    <row r="28" spans="1:3" ht="30">
      <c r="A28" s="4" t="s">
        <v>606</v>
      </c>
      <c r="C28" s="4" t="s">
        <v>607</v>
      </c>
    </row>
    <row r="29" spans="1:3" ht="30">
      <c r="A29" s="4" t="s">
        <v>608</v>
      </c>
      <c r="B29" s="4" t="s">
        <v>609</v>
      </c>
    </row>
    <row r="30" spans="1:3">
      <c r="A30" s="4" t="s">
        <v>610</v>
      </c>
      <c r="B30" s="5">
        <v>2500</v>
      </c>
    </row>
    <row r="31" spans="1:3" ht="30">
      <c r="A31" s="4" t="s">
        <v>611</v>
      </c>
    </row>
    <row r="32" spans="1:3">
      <c r="A32" s="3" t="s">
        <v>590</v>
      </c>
    </row>
    <row r="33" spans="1:5">
      <c r="A33" s="4" t="s">
        <v>612</v>
      </c>
      <c r="B33" s="6">
        <v>420</v>
      </c>
    </row>
    <row r="34" spans="1:5" ht="30">
      <c r="A34" s="4" t="s">
        <v>613</v>
      </c>
    </row>
    <row r="35" spans="1:5">
      <c r="A35" s="3" t="s">
        <v>590</v>
      </c>
    </row>
    <row r="36" spans="1:5">
      <c r="A36" s="4" t="s">
        <v>614</v>
      </c>
      <c r="B36" s="6">
        <v>5400</v>
      </c>
    </row>
    <row r="37" spans="1:5" ht="30">
      <c r="A37" s="4" t="s">
        <v>615</v>
      </c>
    </row>
    <row r="38" spans="1:5">
      <c r="A38" s="3" t="s">
        <v>590</v>
      </c>
    </row>
    <row r="39" spans="1:5" ht="30">
      <c r="A39" s="4" t="s">
        <v>606</v>
      </c>
      <c r="C39" s="4" t="s">
        <v>607</v>
      </c>
    </row>
    <row r="40" spans="1:5" ht="30">
      <c r="A40" s="4" t="s">
        <v>616</v>
      </c>
    </row>
    <row r="41" spans="1:5">
      <c r="A41" s="3" t="s">
        <v>590</v>
      </c>
    </row>
    <row r="42" spans="1:5">
      <c r="A42" s="4" t="s">
        <v>617</v>
      </c>
      <c r="E42" s="5">
        <v>1300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G16"/>
  <sheetViews>
    <sheetView workbookViewId="0"/>
  </sheetViews>
  <sheetFormatPr defaultRowHeight="15"/>
  <cols>
    <col min="1" max="2" width="80" customWidth="1"/>
    <col min="3" max="3" width="13" customWidth="1"/>
    <col min="4" max="5" width="14" customWidth="1"/>
    <col min="6" max="6" width="13" customWidth="1"/>
    <col min="7" max="7" width="14" customWidth="1"/>
  </cols>
  <sheetData>
    <row r="1" spans="1:7" ht="30">
      <c r="A1" s="1" t="s">
        <v>618</v>
      </c>
      <c r="B1" s="2" t="s">
        <v>2</v>
      </c>
      <c r="C1" s="2" t="s">
        <v>105</v>
      </c>
      <c r="D1" s="2" t="s">
        <v>619</v>
      </c>
      <c r="E1" s="2" t="s">
        <v>154</v>
      </c>
      <c r="F1" s="2" t="s">
        <v>105</v>
      </c>
      <c r="G1" s="2" t="s">
        <v>158</v>
      </c>
    </row>
    <row r="2" spans="1:7">
      <c r="A2" s="3" t="s">
        <v>590</v>
      </c>
      <c r="B2" s="159"/>
      <c r="C2" s="159"/>
      <c r="E2" s="159"/>
      <c r="F2" s="159"/>
    </row>
    <row r="3" spans="1:7">
      <c r="A3" s="4" t="s">
        <v>110</v>
      </c>
      <c r="B3" s="166">
        <v>73734</v>
      </c>
      <c r="C3" s="159"/>
      <c r="E3" s="166">
        <v>81882</v>
      </c>
      <c r="F3" s="159"/>
      <c r="G3" s="5">
        <v>81025</v>
      </c>
    </row>
    <row r="4" spans="1:7">
      <c r="A4" s="4" t="s">
        <v>620</v>
      </c>
      <c r="B4" s="159"/>
      <c r="C4" s="159"/>
      <c r="E4" s="159"/>
      <c r="F4" s="159"/>
    </row>
    <row r="5" spans="1:7">
      <c r="A5" s="3" t="s">
        <v>590</v>
      </c>
      <c r="B5" s="159"/>
      <c r="C5" s="159"/>
      <c r="E5" s="159"/>
      <c r="F5" s="159"/>
    </row>
    <row r="6" spans="1:7">
      <c r="A6" s="4" t="s">
        <v>135</v>
      </c>
      <c r="B6" s="159"/>
      <c r="C6" s="159"/>
      <c r="D6" s="5">
        <v>9254</v>
      </c>
      <c r="E6" s="159"/>
      <c r="F6" s="159"/>
    </row>
    <row r="7" spans="1:7">
      <c r="A7" s="4" t="s">
        <v>110</v>
      </c>
      <c r="B7" s="159"/>
      <c r="C7" s="159"/>
      <c r="D7" s="6">
        <v>1732</v>
      </c>
      <c r="E7" s="159"/>
      <c r="F7" s="159"/>
    </row>
    <row r="8" spans="1:7">
      <c r="A8" s="4" t="s">
        <v>137</v>
      </c>
      <c r="B8" s="159"/>
      <c r="C8" s="159"/>
      <c r="D8" s="6">
        <v>2376</v>
      </c>
      <c r="E8" s="159"/>
      <c r="F8" s="159"/>
    </row>
    <row r="9" spans="1:7">
      <c r="A9" s="4" t="s">
        <v>621</v>
      </c>
      <c r="B9" s="159"/>
      <c r="C9" s="159"/>
      <c r="D9" s="6">
        <v>13362</v>
      </c>
      <c r="E9" s="159"/>
      <c r="F9" s="159"/>
    </row>
    <row r="10" spans="1:7">
      <c r="A10" s="4" t="s">
        <v>144</v>
      </c>
      <c r="B10" s="159"/>
      <c r="C10" s="159"/>
      <c r="D10" s="6">
        <v>5615</v>
      </c>
      <c r="E10" s="159"/>
      <c r="F10" s="159"/>
    </row>
    <row r="11" spans="1:7">
      <c r="A11" s="4" t="s">
        <v>137</v>
      </c>
      <c r="B11" s="159"/>
      <c r="C11" s="159"/>
      <c r="D11" s="6">
        <v>1317</v>
      </c>
      <c r="E11" s="159"/>
      <c r="F11" s="159"/>
    </row>
    <row r="12" spans="1:7">
      <c r="A12" s="4" t="s">
        <v>622</v>
      </c>
      <c r="B12" s="159"/>
      <c r="C12" s="159"/>
      <c r="D12" s="6">
        <v>6932</v>
      </c>
      <c r="E12" s="159"/>
      <c r="F12" s="159"/>
    </row>
    <row r="13" spans="1:7">
      <c r="A13" s="4" t="s">
        <v>126</v>
      </c>
      <c r="B13" s="159"/>
      <c r="C13" s="159"/>
      <c r="D13" s="6">
        <v>3916</v>
      </c>
      <c r="E13" s="159"/>
      <c r="F13" s="159"/>
    </row>
    <row r="14" spans="1:7">
      <c r="A14" s="4" t="s">
        <v>623</v>
      </c>
      <c r="B14" s="159"/>
      <c r="C14" s="159"/>
      <c r="D14" s="5">
        <v>2514</v>
      </c>
      <c r="E14" s="159"/>
      <c r="F14" s="159"/>
    </row>
    <row r="15" spans="1:7">
      <c r="A15" s="159"/>
      <c r="B15" s="159"/>
      <c r="C15" s="159"/>
      <c r="D15" s="159"/>
      <c r="E15" s="159"/>
      <c r="F15" s="159"/>
      <c r="G15" s="159"/>
    </row>
    <row r="16" spans="1:7">
      <c r="A16" s="4" t="s">
        <v>105</v>
      </c>
      <c r="B16" s="164" t="s">
        <v>151</v>
      </c>
      <c r="C16" s="159"/>
      <c r="D16" s="159"/>
      <c r="E16" s="159"/>
      <c r="F16" s="159"/>
      <c r="G16" s="159"/>
    </row>
  </sheetData>
  <mergeCells count="28">
    <mergeCell ref="B2:C2"/>
    <mergeCell ref="E2:F2"/>
    <mergeCell ref="B3:C3"/>
    <mergeCell ref="E3:F3"/>
    <mergeCell ref="B4:C4"/>
    <mergeCell ref="E4:F4"/>
    <mergeCell ref="B5:C5"/>
    <mergeCell ref="E5:F5"/>
    <mergeCell ref="B6:C6"/>
    <mergeCell ref="E6:F6"/>
    <mergeCell ref="B7:C7"/>
    <mergeCell ref="E7:F7"/>
    <mergeCell ref="B8:C8"/>
    <mergeCell ref="E8:F8"/>
    <mergeCell ref="B9:C9"/>
    <mergeCell ref="E9:F9"/>
    <mergeCell ref="B10:C10"/>
    <mergeCell ref="E10:F10"/>
    <mergeCell ref="B14:C14"/>
    <mergeCell ref="E14:F14"/>
    <mergeCell ref="A15:G15"/>
    <mergeCell ref="B16:G16"/>
    <mergeCell ref="B11:C11"/>
    <mergeCell ref="E11:F11"/>
    <mergeCell ref="B12:C12"/>
    <mergeCell ref="E12:F12"/>
    <mergeCell ref="B13:C13"/>
    <mergeCell ref="E13:F1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30"/>
  <sheetViews>
    <sheetView workbookViewId="0"/>
  </sheetViews>
  <sheetFormatPr defaultRowHeight="15"/>
  <cols>
    <col min="1" max="1" width="74" customWidth="1"/>
    <col min="2" max="3" width="14" customWidth="1"/>
  </cols>
  <sheetData>
    <row r="1" spans="1:3">
      <c r="A1" s="1" t="s">
        <v>624</v>
      </c>
      <c r="B1" s="2" t="s">
        <v>2</v>
      </c>
      <c r="C1" s="2" t="s">
        <v>154</v>
      </c>
    </row>
    <row r="2" spans="1:3">
      <c r="A2" s="3" t="s">
        <v>625</v>
      </c>
    </row>
    <row r="3" spans="1:3">
      <c r="A3" s="4" t="s">
        <v>626</v>
      </c>
      <c r="B3" s="5">
        <v>19724</v>
      </c>
      <c r="C3" s="5">
        <v>18073</v>
      </c>
    </row>
    <row r="4" spans="1:3">
      <c r="A4" s="4" t="s">
        <v>627</v>
      </c>
      <c r="B4" s="6">
        <v>695</v>
      </c>
      <c r="C4" s="6">
        <v>626</v>
      </c>
    </row>
    <row r="5" spans="1:3">
      <c r="A5" s="4" t="s">
        <v>628</v>
      </c>
      <c r="B5" s="6">
        <v>-9</v>
      </c>
      <c r="C5" s="6">
        <v>-14</v>
      </c>
    </row>
    <row r="6" spans="1:3">
      <c r="A6" s="4" t="s">
        <v>629</v>
      </c>
      <c r="B6" s="6">
        <v>20410</v>
      </c>
      <c r="C6" s="6">
        <v>18685</v>
      </c>
    </row>
    <row r="7" spans="1:3">
      <c r="A7" s="4" t="s">
        <v>630</v>
      </c>
    </row>
    <row r="8" spans="1:3">
      <c r="A8" s="3" t="s">
        <v>625</v>
      </c>
    </row>
    <row r="9" spans="1:3">
      <c r="A9" s="4" t="s">
        <v>626</v>
      </c>
      <c r="B9" s="6">
        <v>3348</v>
      </c>
      <c r="C9" s="6">
        <v>3054</v>
      </c>
    </row>
    <row r="10" spans="1:3">
      <c r="A10" s="4" t="s">
        <v>627</v>
      </c>
      <c r="B10" s="6">
        <v>55</v>
      </c>
      <c r="C10" s="6">
        <v>37</v>
      </c>
    </row>
    <row r="11" spans="1:3">
      <c r="A11" s="4" t="s">
        <v>628</v>
      </c>
      <c r="C11" s="6">
        <v>-1</v>
      </c>
    </row>
    <row r="12" spans="1:3">
      <c r="A12" s="4" t="s">
        <v>629</v>
      </c>
      <c r="B12" s="6">
        <v>3403</v>
      </c>
      <c r="C12" s="6">
        <v>3090</v>
      </c>
    </row>
    <row r="13" spans="1:3">
      <c r="A13" s="4" t="s">
        <v>631</v>
      </c>
    </row>
    <row r="14" spans="1:3">
      <c r="A14" s="3" t="s">
        <v>625</v>
      </c>
    </row>
    <row r="15" spans="1:3">
      <c r="A15" s="4" t="s">
        <v>626</v>
      </c>
      <c r="B15" s="6">
        <v>11233</v>
      </c>
      <c r="C15" s="6">
        <v>8584</v>
      </c>
    </row>
    <row r="16" spans="1:3">
      <c r="A16" s="4" t="s">
        <v>627</v>
      </c>
      <c r="B16" s="6">
        <v>110</v>
      </c>
      <c r="C16" s="6">
        <v>63</v>
      </c>
    </row>
    <row r="17" spans="1:3">
      <c r="A17" s="4" t="s">
        <v>628</v>
      </c>
      <c r="B17" s="6">
        <v>-5</v>
      </c>
      <c r="C17" s="6">
        <v>-9</v>
      </c>
    </row>
    <row r="18" spans="1:3">
      <c r="A18" s="4" t="s">
        <v>629</v>
      </c>
      <c r="B18" s="6">
        <v>11338</v>
      </c>
      <c r="C18" s="6">
        <v>8638</v>
      </c>
    </row>
    <row r="19" spans="1:3">
      <c r="A19" s="4" t="s">
        <v>632</v>
      </c>
    </row>
    <row r="20" spans="1:3">
      <c r="A20" s="3" t="s">
        <v>625</v>
      </c>
    </row>
    <row r="21" spans="1:3">
      <c r="A21" s="4" t="s">
        <v>626</v>
      </c>
      <c r="B21" s="6">
        <v>4729</v>
      </c>
      <c r="C21" s="6">
        <v>5896</v>
      </c>
    </row>
    <row r="22" spans="1:3">
      <c r="A22" s="4" t="s">
        <v>627</v>
      </c>
      <c r="B22" s="6">
        <v>464</v>
      </c>
      <c r="C22" s="6">
        <v>459</v>
      </c>
    </row>
    <row r="23" spans="1:3">
      <c r="A23" s="4" t="s">
        <v>628</v>
      </c>
      <c r="B23" s="6">
        <v>-2</v>
      </c>
      <c r="C23" s="6">
        <v>-3</v>
      </c>
    </row>
    <row r="24" spans="1:3">
      <c r="A24" s="4" t="s">
        <v>629</v>
      </c>
      <c r="B24" s="6">
        <v>5191</v>
      </c>
      <c r="C24" s="6">
        <v>6352</v>
      </c>
    </row>
    <row r="25" spans="1:3">
      <c r="A25" s="4" t="s">
        <v>633</v>
      </c>
    </row>
    <row r="26" spans="1:3">
      <c r="A26" s="3" t="s">
        <v>625</v>
      </c>
    </row>
    <row r="27" spans="1:3">
      <c r="A27" s="4" t="s">
        <v>626</v>
      </c>
      <c r="B27" s="6">
        <v>414</v>
      </c>
      <c r="C27" s="6">
        <v>539</v>
      </c>
    </row>
    <row r="28" spans="1:3">
      <c r="A28" s="4" t="s">
        <v>627</v>
      </c>
      <c r="B28" s="6">
        <v>66</v>
      </c>
      <c r="C28" s="6">
        <v>67</v>
      </c>
    </row>
    <row r="29" spans="1:3">
      <c r="A29" s="4" t="s">
        <v>628</v>
      </c>
      <c r="B29" s="6">
        <v>-2</v>
      </c>
      <c r="C29" s="6">
        <v>-1</v>
      </c>
    </row>
    <row r="30" spans="1:3">
      <c r="A30" s="4" t="s">
        <v>629</v>
      </c>
      <c r="B30" s="5">
        <v>478</v>
      </c>
      <c r="C30" s="5">
        <v>605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defaultRowHeight="15"/>
  <cols>
    <col min="1" max="1" width="54" customWidth="1"/>
    <col min="2" max="2" width="14" customWidth="1"/>
  </cols>
  <sheetData>
    <row r="1" spans="1:2">
      <c r="A1" s="1" t="s">
        <v>193</v>
      </c>
      <c r="B1" s="2" t="s">
        <v>2</v>
      </c>
    </row>
    <row r="2" spans="1:2">
      <c r="A2" s="3" t="s">
        <v>194</v>
      </c>
    </row>
    <row r="3" spans="1:2">
      <c r="A3" s="4" t="s">
        <v>195</v>
      </c>
      <c r="B3" s="4" t="s">
        <v>196</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B4"/>
  <sheetViews>
    <sheetView workbookViewId="0"/>
  </sheetViews>
  <sheetFormatPr defaultRowHeight="15"/>
  <cols>
    <col min="1" max="1" width="67" customWidth="1"/>
    <col min="2" max="2" width="14" customWidth="1"/>
  </cols>
  <sheetData>
    <row r="1" spans="1:2">
      <c r="A1" s="1" t="s">
        <v>634</v>
      </c>
      <c r="B1" s="2" t="s">
        <v>2</v>
      </c>
    </row>
    <row r="2" spans="1:2">
      <c r="A2" s="4" t="s">
        <v>635</v>
      </c>
    </row>
    <row r="3" spans="1:2">
      <c r="A3" s="3" t="s">
        <v>625</v>
      </c>
    </row>
    <row r="4" spans="1:2">
      <c r="A4" s="4" t="s">
        <v>636</v>
      </c>
      <c r="B4" s="4" t="s">
        <v>637</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16"/>
  <sheetViews>
    <sheetView workbookViewId="0"/>
  </sheetViews>
  <sheetFormatPr defaultRowHeight="15"/>
  <cols>
    <col min="1" max="1" width="80" customWidth="1"/>
    <col min="2" max="3" width="14" customWidth="1"/>
  </cols>
  <sheetData>
    <row r="1" spans="1:3" ht="30">
      <c r="A1" s="1" t="s">
        <v>638</v>
      </c>
      <c r="B1" s="2" t="s">
        <v>2</v>
      </c>
      <c r="C1" s="2" t="s">
        <v>154</v>
      </c>
    </row>
    <row r="2" spans="1:3">
      <c r="A2" s="3" t="s">
        <v>625</v>
      </c>
    </row>
    <row r="3" spans="1:3">
      <c r="A3" s="4" t="s">
        <v>639</v>
      </c>
      <c r="B3" s="5">
        <v>10379</v>
      </c>
    </row>
    <row r="4" spans="1:3">
      <c r="A4" s="4" t="s">
        <v>640</v>
      </c>
      <c r="B4" s="6">
        <v>8323</v>
      </c>
    </row>
    <row r="5" spans="1:3">
      <c r="A5" s="4" t="s">
        <v>641</v>
      </c>
      <c r="B5" s="6">
        <v>373</v>
      </c>
    </row>
    <row r="6" spans="1:3">
      <c r="A6" s="4" t="s">
        <v>642</v>
      </c>
      <c r="B6" s="6">
        <v>337</v>
      </c>
    </row>
    <row r="7" spans="1:3">
      <c r="A7" s="4" t="s">
        <v>626</v>
      </c>
      <c r="B7" s="6">
        <v>19724</v>
      </c>
      <c r="C7" s="5">
        <v>18073</v>
      </c>
    </row>
    <row r="8" spans="1:3">
      <c r="A8" s="4" t="s">
        <v>643</v>
      </c>
      <c r="B8" s="6">
        <v>10448</v>
      </c>
    </row>
    <row r="9" spans="1:3">
      <c r="A9" s="4" t="s">
        <v>644</v>
      </c>
      <c r="B9" s="6">
        <v>8456</v>
      </c>
    </row>
    <row r="10" spans="1:3">
      <c r="A10" s="4" t="s">
        <v>645</v>
      </c>
      <c r="B10" s="6">
        <v>496</v>
      </c>
    </row>
    <row r="11" spans="1:3">
      <c r="A11" s="4" t="s">
        <v>646</v>
      </c>
      <c r="B11" s="6">
        <v>640</v>
      </c>
    </row>
    <row r="12" spans="1:3">
      <c r="A12" s="4" t="s">
        <v>629</v>
      </c>
      <c r="B12" s="6">
        <v>20410</v>
      </c>
      <c r="C12" s="5">
        <v>18685</v>
      </c>
    </row>
    <row r="13" spans="1:3">
      <c r="A13" s="4" t="s">
        <v>647</v>
      </c>
    </row>
    <row r="14" spans="1:3">
      <c r="A14" s="3" t="s">
        <v>625</v>
      </c>
    </row>
    <row r="15" spans="1:3">
      <c r="A15" s="4" t="s">
        <v>648</v>
      </c>
      <c r="B15" s="6">
        <v>312</v>
      </c>
    </row>
    <row r="16" spans="1:3">
      <c r="A16" s="4" t="s">
        <v>649</v>
      </c>
      <c r="B16" s="5">
        <v>370</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E23"/>
  <sheetViews>
    <sheetView workbookViewId="0"/>
  </sheetViews>
  <sheetFormatPr defaultRowHeight="15"/>
  <cols>
    <col min="1" max="1" width="66" customWidth="1"/>
    <col min="2" max="2" width="80" customWidth="1"/>
    <col min="3" max="3" width="13" customWidth="1"/>
    <col min="4" max="4" width="14" customWidth="1"/>
    <col min="5" max="5" width="13" customWidth="1"/>
  </cols>
  <sheetData>
    <row r="1" spans="1:5">
      <c r="A1" s="1" t="s">
        <v>650</v>
      </c>
      <c r="B1" s="165" t="s">
        <v>2</v>
      </c>
      <c r="C1" s="159"/>
      <c r="D1" s="165" t="s">
        <v>154</v>
      </c>
      <c r="E1" s="159"/>
    </row>
    <row r="2" spans="1:5">
      <c r="A2" s="3" t="s">
        <v>625</v>
      </c>
    </row>
    <row r="3" spans="1:5">
      <c r="A3" s="4" t="s">
        <v>651</v>
      </c>
      <c r="B3" s="5">
        <v>108620</v>
      </c>
      <c r="D3" s="5">
        <v>110340</v>
      </c>
    </row>
    <row r="4" spans="1:5">
      <c r="A4" s="4" t="s">
        <v>652</v>
      </c>
      <c r="B4" s="6">
        <v>172550</v>
      </c>
      <c r="D4" s="6">
        <v>137687</v>
      </c>
    </row>
    <row r="5" spans="1:5">
      <c r="A5" s="4" t="s">
        <v>653</v>
      </c>
      <c r="B5" s="6">
        <v>281170</v>
      </c>
      <c r="C5" s="4" t="s">
        <v>105</v>
      </c>
      <c r="D5" s="6">
        <v>248027</v>
      </c>
      <c r="E5" s="4" t="s">
        <v>106</v>
      </c>
    </row>
    <row r="6" spans="1:5">
      <c r="A6" s="4" t="s">
        <v>654</v>
      </c>
    </row>
    <row r="7" spans="1:5">
      <c r="A7" s="3" t="s">
        <v>625</v>
      </c>
    </row>
    <row r="8" spans="1:5">
      <c r="A8" s="4" t="s">
        <v>651</v>
      </c>
      <c r="B8" s="6">
        <v>26312</v>
      </c>
      <c r="D8" s="6">
        <v>40419</v>
      </c>
    </row>
    <row r="9" spans="1:5">
      <c r="A9" s="4" t="s">
        <v>652</v>
      </c>
      <c r="B9" s="6">
        <v>40167</v>
      </c>
      <c r="D9" s="6">
        <v>61976</v>
      </c>
    </row>
    <row r="10" spans="1:5">
      <c r="A10" s="4" t="s">
        <v>653</v>
      </c>
      <c r="B10" s="6">
        <v>66479</v>
      </c>
      <c r="D10" s="6">
        <v>102395</v>
      </c>
    </row>
    <row r="11" spans="1:5">
      <c r="A11" s="4" t="s">
        <v>655</v>
      </c>
    </row>
    <row r="12" spans="1:5">
      <c r="A12" s="3" t="s">
        <v>625</v>
      </c>
    </row>
    <row r="13" spans="1:5">
      <c r="A13" s="4" t="s">
        <v>651</v>
      </c>
      <c r="B13" s="6">
        <v>34747</v>
      </c>
      <c r="D13" s="6">
        <v>38887</v>
      </c>
    </row>
    <row r="14" spans="1:5">
      <c r="A14" s="4" t="s">
        <v>652</v>
      </c>
      <c r="B14" s="6">
        <v>111583</v>
      </c>
      <c r="D14" s="6">
        <v>60747</v>
      </c>
    </row>
    <row r="15" spans="1:5">
      <c r="A15" s="4" t="s">
        <v>653</v>
      </c>
      <c r="B15" s="6">
        <v>146330</v>
      </c>
      <c r="D15" s="6">
        <v>99634</v>
      </c>
    </row>
    <row r="16" spans="1:5">
      <c r="A16" s="4" t="s">
        <v>656</v>
      </c>
    </row>
    <row r="17" spans="1:5">
      <c r="A17" s="3" t="s">
        <v>625</v>
      </c>
    </row>
    <row r="18" spans="1:5">
      <c r="A18" s="4" t="s">
        <v>651</v>
      </c>
      <c r="B18" s="6">
        <v>47561</v>
      </c>
      <c r="D18" s="6">
        <v>31034</v>
      </c>
    </row>
    <row r="19" spans="1:5">
      <c r="A19" s="4" t="s">
        <v>652</v>
      </c>
      <c r="B19" s="6">
        <v>20800</v>
      </c>
      <c r="D19" s="6">
        <v>14964</v>
      </c>
    </row>
    <row r="20" spans="1:5">
      <c r="A20" s="4" t="s">
        <v>653</v>
      </c>
      <c r="B20" s="5">
        <v>68361</v>
      </c>
      <c r="D20" s="5">
        <v>45998</v>
      </c>
    </row>
    <row r="21" spans="1:5">
      <c r="A21" s="159"/>
      <c r="B21" s="159"/>
      <c r="C21" s="159"/>
      <c r="D21" s="159"/>
      <c r="E21" s="159"/>
    </row>
    <row r="22" spans="1:5">
      <c r="A22" s="4" t="s">
        <v>105</v>
      </c>
      <c r="B22" s="164" t="s">
        <v>149</v>
      </c>
      <c r="C22" s="159"/>
      <c r="D22" s="159"/>
      <c r="E22" s="159"/>
    </row>
    <row r="23" spans="1:5">
      <c r="A23" s="4" t="s">
        <v>106</v>
      </c>
      <c r="B23" s="164" t="s">
        <v>150</v>
      </c>
      <c r="C23" s="159"/>
      <c r="D23" s="159"/>
      <c r="E23" s="159"/>
    </row>
  </sheetData>
  <mergeCells count="5">
    <mergeCell ref="B1:C1"/>
    <mergeCell ref="D1:E1"/>
    <mergeCell ref="A21:E21"/>
    <mergeCell ref="B22:E22"/>
    <mergeCell ref="B23:E2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E23"/>
  <sheetViews>
    <sheetView workbookViewId="0"/>
  </sheetViews>
  <sheetFormatPr defaultRowHeight="15"/>
  <cols>
    <col min="1" max="1" width="72" customWidth="1"/>
    <col min="2" max="2" width="80" customWidth="1"/>
    <col min="3" max="3" width="13" customWidth="1"/>
    <col min="4" max="4" width="28" customWidth="1"/>
    <col min="5" max="5" width="13" customWidth="1"/>
  </cols>
  <sheetData>
    <row r="1" spans="1:5">
      <c r="A1" s="158" t="s">
        <v>657</v>
      </c>
      <c r="B1" s="165" t="s">
        <v>1</v>
      </c>
      <c r="C1" s="159"/>
      <c r="D1" s="159"/>
      <c r="E1" s="159"/>
    </row>
    <row r="2" spans="1:5">
      <c r="A2" s="159"/>
      <c r="B2" s="165" t="s">
        <v>658</v>
      </c>
      <c r="C2" s="159"/>
      <c r="D2" s="165" t="s">
        <v>659</v>
      </c>
      <c r="E2" s="159"/>
    </row>
    <row r="3" spans="1:5">
      <c r="A3" s="3" t="s">
        <v>625</v>
      </c>
    </row>
    <row r="4" spans="1:5">
      <c r="A4" s="4" t="s">
        <v>660</v>
      </c>
      <c r="B4" s="5">
        <v>281170</v>
      </c>
      <c r="C4" s="4" t="s">
        <v>105</v>
      </c>
      <c r="D4" s="5">
        <v>248027</v>
      </c>
      <c r="E4" s="4" t="s">
        <v>106</v>
      </c>
    </row>
    <row r="5" spans="1:5">
      <c r="A5" s="4" t="s">
        <v>661</v>
      </c>
    </row>
    <row r="6" spans="1:5">
      <c r="A6" s="3" t="s">
        <v>625</v>
      </c>
    </row>
    <row r="7" spans="1:5">
      <c r="A7" s="4" t="s">
        <v>660</v>
      </c>
      <c r="B7" s="6">
        <v>18300</v>
      </c>
      <c r="D7" s="6">
        <v>18900</v>
      </c>
    </row>
    <row r="8" spans="1:5">
      <c r="A8" s="4" t="s">
        <v>662</v>
      </c>
    </row>
    <row r="9" spans="1:5">
      <c r="A9" s="3" t="s">
        <v>625</v>
      </c>
    </row>
    <row r="10" spans="1:5">
      <c r="A10" s="4" t="s">
        <v>660</v>
      </c>
      <c r="B10" s="6">
        <v>120400</v>
      </c>
      <c r="D10" s="6">
        <v>73700</v>
      </c>
    </row>
    <row r="11" spans="1:5">
      <c r="A11" s="4" t="s">
        <v>663</v>
      </c>
    </row>
    <row r="12" spans="1:5">
      <c r="A12" s="3" t="s">
        <v>625</v>
      </c>
    </row>
    <row r="13" spans="1:5">
      <c r="A13" s="4" t="s">
        <v>660</v>
      </c>
      <c r="B13" s="6">
        <v>31300</v>
      </c>
      <c r="D13" s="6">
        <v>33400</v>
      </c>
    </row>
    <row r="14" spans="1:5">
      <c r="A14" s="4" t="s">
        <v>664</v>
      </c>
    </row>
    <row r="15" spans="1:5">
      <c r="A15" s="3" t="s">
        <v>625</v>
      </c>
    </row>
    <row r="16" spans="1:5">
      <c r="A16" s="4" t="s">
        <v>660</v>
      </c>
      <c r="B16" s="5">
        <v>21900</v>
      </c>
      <c r="D16" s="5">
        <v>22100</v>
      </c>
    </row>
    <row r="17" spans="1:5">
      <c r="A17" s="4" t="s">
        <v>665</v>
      </c>
    </row>
    <row r="18" spans="1:5">
      <c r="A18" s="3" t="s">
        <v>625</v>
      </c>
    </row>
    <row r="19" spans="1:5">
      <c r="A19" s="4" t="s">
        <v>666</v>
      </c>
      <c r="B19" s="4" t="s">
        <v>667</v>
      </c>
      <c r="D19" s="4" t="s">
        <v>668</v>
      </c>
    </row>
    <row r="20" spans="1:5">
      <c r="A20" s="4" t="s">
        <v>669</v>
      </c>
      <c r="B20" s="6">
        <v>4</v>
      </c>
      <c r="D20" s="6">
        <v>4</v>
      </c>
    </row>
    <row r="21" spans="1:5">
      <c r="A21" s="159"/>
      <c r="B21" s="159"/>
      <c r="C21" s="159"/>
      <c r="D21" s="159"/>
      <c r="E21" s="159"/>
    </row>
    <row r="22" spans="1:5">
      <c r="A22" s="4" t="s">
        <v>105</v>
      </c>
      <c r="B22" s="164" t="s">
        <v>149</v>
      </c>
      <c r="C22" s="159"/>
      <c r="D22" s="159"/>
      <c r="E22" s="159"/>
    </row>
    <row r="23" spans="1:5">
      <c r="A23" s="4" t="s">
        <v>106</v>
      </c>
      <c r="B23" s="164" t="s">
        <v>150</v>
      </c>
      <c r="C23" s="159"/>
      <c r="D23" s="159"/>
      <c r="E23" s="159"/>
    </row>
  </sheetData>
  <mergeCells count="7">
    <mergeCell ref="B22:E22"/>
    <mergeCell ref="B23:E23"/>
    <mergeCell ref="A1:A2"/>
    <mergeCell ref="B1:E1"/>
    <mergeCell ref="B2:C2"/>
    <mergeCell ref="D2:E2"/>
    <mergeCell ref="A21:E2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17"/>
  <sheetViews>
    <sheetView workbookViewId="0"/>
  </sheetViews>
  <sheetFormatPr defaultRowHeight="15"/>
  <cols>
    <col min="1" max="1" width="80" customWidth="1"/>
    <col min="2" max="3" width="14" customWidth="1"/>
    <col min="4" max="4" width="80" customWidth="1"/>
  </cols>
  <sheetData>
    <row r="1" spans="1:4" ht="30">
      <c r="A1" s="1" t="s">
        <v>670</v>
      </c>
      <c r="B1" s="2" t="s">
        <v>671</v>
      </c>
      <c r="C1" s="2" t="s">
        <v>672</v>
      </c>
      <c r="D1" s="2" t="s">
        <v>2</v>
      </c>
    </row>
    <row r="2" spans="1:4">
      <c r="A2" s="3" t="s">
        <v>625</v>
      </c>
    </row>
    <row r="3" spans="1:4" ht="225">
      <c r="A3" s="4" t="s">
        <v>673</v>
      </c>
      <c r="D3" s="4" t="s">
        <v>674</v>
      </c>
    </row>
    <row r="4" spans="1:4">
      <c r="A4" s="4" t="s">
        <v>675</v>
      </c>
    </row>
    <row r="5" spans="1:4">
      <c r="A5" s="3" t="s">
        <v>625</v>
      </c>
    </row>
    <row r="6" spans="1:4">
      <c r="A6" s="4" t="s">
        <v>676</v>
      </c>
      <c r="C6" s="5">
        <v>10</v>
      </c>
    </row>
    <row r="7" spans="1:4">
      <c r="A7" s="4" t="s">
        <v>677</v>
      </c>
      <c r="C7" s="4" t="s">
        <v>678</v>
      </c>
    </row>
    <row r="8" spans="1:4">
      <c r="A8" s="4" t="s">
        <v>679</v>
      </c>
      <c r="C8" s="4" t="s">
        <v>680</v>
      </c>
    </row>
    <row r="9" spans="1:4">
      <c r="A9" s="4" t="s">
        <v>681</v>
      </c>
      <c r="C9" s="4" t="s">
        <v>682</v>
      </c>
    </row>
    <row r="10" spans="1:4" ht="30">
      <c r="A10" s="4" t="s">
        <v>683</v>
      </c>
    </row>
    <row r="11" spans="1:4">
      <c r="A11" s="3" t="s">
        <v>625</v>
      </c>
    </row>
    <row r="12" spans="1:4">
      <c r="A12" s="4" t="s">
        <v>684</v>
      </c>
      <c r="C12" s="5">
        <v>10</v>
      </c>
    </row>
    <row r="13" spans="1:4">
      <c r="A13" s="4" t="s">
        <v>685</v>
      </c>
    </row>
    <row r="14" spans="1:4">
      <c r="A14" s="3" t="s">
        <v>625</v>
      </c>
    </row>
    <row r="15" spans="1:4">
      <c r="A15" s="4" t="s">
        <v>686</v>
      </c>
      <c r="B15" s="6">
        <v>83860000</v>
      </c>
      <c r="C15" s="6">
        <v>80000000</v>
      </c>
    </row>
    <row r="16" spans="1:4">
      <c r="A16" s="4" t="s">
        <v>687</v>
      </c>
      <c r="C16" s="8">
        <v>62.5</v>
      </c>
    </row>
    <row r="17" spans="1:2">
      <c r="A17" s="4" t="s">
        <v>687</v>
      </c>
      <c r="B17" s="8">
        <v>59.62</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E66"/>
  <sheetViews>
    <sheetView workbookViewId="0"/>
  </sheetViews>
  <sheetFormatPr defaultRowHeight="15"/>
  <cols>
    <col min="1" max="1" width="80" customWidth="1"/>
    <col min="2" max="2" width="14" customWidth="1"/>
    <col min="3" max="3" width="43" customWidth="1"/>
    <col min="4" max="5" width="21" customWidth="1"/>
  </cols>
  <sheetData>
    <row r="1" spans="1:5">
      <c r="A1" s="1" t="s">
        <v>688</v>
      </c>
      <c r="B1" s="2" t="s">
        <v>689</v>
      </c>
      <c r="C1" s="2" t="s">
        <v>690</v>
      </c>
      <c r="D1" s="2" t="s">
        <v>101</v>
      </c>
      <c r="E1" s="2" t="s">
        <v>589</v>
      </c>
    </row>
    <row r="2" spans="1:5">
      <c r="A2" s="3" t="s">
        <v>691</v>
      </c>
    </row>
    <row r="3" spans="1:5">
      <c r="A3" s="4" t="s">
        <v>692</v>
      </c>
      <c r="C3" s="4" t="s">
        <v>520</v>
      </c>
    </row>
    <row r="4" spans="1:5">
      <c r="A4" s="4" t="s">
        <v>168</v>
      </c>
      <c r="C4" s="5">
        <v>726000000</v>
      </c>
      <c r="D4" s="5">
        <v>1176000000</v>
      </c>
      <c r="E4" s="5">
        <v>-2167000000</v>
      </c>
    </row>
    <row r="5" spans="1:5">
      <c r="A5" s="4" t="s">
        <v>693</v>
      </c>
    </row>
    <row r="6" spans="1:5">
      <c r="A6" s="3" t="s">
        <v>691</v>
      </c>
    </row>
    <row r="7" spans="1:5">
      <c r="A7" s="4" t="s">
        <v>168</v>
      </c>
      <c r="C7" s="6">
        <v>95000000</v>
      </c>
      <c r="D7" s="6">
        <v>493000000</v>
      </c>
      <c r="E7" s="6">
        <v>-2730000000</v>
      </c>
    </row>
    <row r="8" spans="1:5">
      <c r="A8" s="4" t="s">
        <v>694</v>
      </c>
      <c r="C8" s="5">
        <v>13336000000</v>
      </c>
      <c r="D8" s="6">
        <v>13757000000</v>
      </c>
    </row>
    <row r="9" spans="1:5">
      <c r="A9" s="4" t="s">
        <v>695</v>
      </c>
    </row>
    <row r="10" spans="1:5">
      <c r="A10" s="3" t="s">
        <v>691</v>
      </c>
    </row>
    <row r="11" spans="1:5">
      <c r="A11" s="4" t="s">
        <v>696</v>
      </c>
      <c r="C11" s="6">
        <v>950</v>
      </c>
    </row>
    <row r="12" spans="1:5">
      <c r="A12" s="4" t="s">
        <v>697</v>
      </c>
    </row>
    <row r="13" spans="1:5">
      <c r="A13" s="3" t="s">
        <v>691</v>
      </c>
    </row>
    <row r="14" spans="1:5">
      <c r="A14" s="4" t="s">
        <v>698</v>
      </c>
      <c r="C14" s="6">
        <v>44</v>
      </c>
    </row>
    <row r="15" spans="1:5">
      <c r="A15" s="4" t="s">
        <v>699</v>
      </c>
    </row>
    <row r="16" spans="1:5">
      <c r="A16" s="3" t="s">
        <v>691</v>
      </c>
    </row>
    <row r="17" spans="1:3">
      <c r="A17" s="4" t="s">
        <v>698</v>
      </c>
      <c r="C17" s="6">
        <v>6</v>
      </c>
    </row>
    <row r="18" spans="1:3">
      <c r="A18" s="4" t="s">
        <v>700</v>
      </c>
    </row>
    <row r="19" spans="1:3">
      <c r="A19" s="3" t="s">
        <v>691</v>
      </c>
    </row>
    <row r="20" spans="1:3">
      <c r="A20" s="4" t="s">
        <v>701</v>
      </c>
      <c r="C20" s="6">
        <v>11000000000</v>
      </c>
    </row>
    <row r="21" spans="1:3">
      <c r="A21" s="4" t="s">
        <v>702</v>
      </c>
    </row>
    <row r="22" spans="1:3">
      <c r="A22" s="3" t="s">
        <v>691</v>
      </c>
    </row>
    <row r="23" spans="1:3">
      <c r="A23" s="4" t="s">
        <v>703</v>
      </c>
      <c r="B23" s="4" t="s">
        <v>704</v>
      </c>
    </row>
    <row r="24" spans="1:3" ht="30">
      <c r="A24" s="4" t="s">
        <v>705</v>
      </c>
    </row>
    <row r="25" spans="1:3">
      <c r="A25" s="3" t="s">
        <v>691</v>
      </c>
    </row>
    <row r="26" spans="1:3">
      <c r="A26" s="4" t="s">
        <v>706</v>
      </c>
      <c r="C26" s="4" t="s">
        <v>707</v>
      </c>
    </row>
    <row r="27" spans="1:3">
      <c r="A27" s="4" t="s">
        <v>708</v>
      </c>
    </row>
    <row r="28" spans="1:3">
      <c r="A28" s="3" t="s">
        <v>691</v>
      </c>
    </row>
    <row r="29" spans="1:3">
      <c r="A29" s="4" t="s">
        <v>709</v>
      </c>
      <c r="C29" s="4" t="s">
        <v>710</v>
      </c>
    </row>
    <row r="30" spans="1:3" ht="30">
      <c r="A30" s="4" t="s">
        <v>711</v>
      </c>
    </row>
    <row r="31" spans="1:3">
      <c r="A31" s="3" t="s">
        <v>691</v>
      </c>
    </row>
    <row r="32" spans="1:3">
      <c r="A32" s="4" t="s">
        <v>703</v>
      </c>
      <c r="C32" s="4" t="s">
        <v>520</v>
      </c>
    </row>
    <row r="33" spans="1:5">
      <c r="A33" s="4" t="s">
        <v>712</v>
      </c>
    </row>
    <row r="34" spans="1:5">
      <c r="A34" s="3" t="s">
        <v>691</v>
      </c>
    </row>
    <row r="35" spans="1:5">
      <c r="A35" s="4" t="s">
        <v>703</v>
      </c>
      <c r="C35" s="4" t="s">
        <v>713</v>
      </c>
    </row>
    <row r="36" spans="1:5">
      <c r="A36" s="4" t="s">
        <v>714</v>
      </c>
    </row>
    <row r="37" spans="1:5">
      <c r="A37" s="3" t="s">
        <v>691</v>
      </c>
    </row>
    <row r="38" spans="1:5">
      <c r="A38" s="4" t="s">
        <v>715</v>
      </c>
      <c r="C38" s="6">
        <v>325442152</v>
      </c>
    </row>
    <row r="39" spans="1:5">
      <c r="A39" s="4" t="s">
        <v>692</v>
      </c>
      <c r="C39" s="4" t="s">
        <v>716</v>
      </c>
    </row>
    <row r="40" spans="1:5">
      <c r="A40" s="4" t="s">
        <v>168</v>
      </c>
      <c r="C40" s="5">
        <v>95000000</v>
      </c>
      <c r="D40" s="6">
        <v>493000000</v>
      </c>
      <c r="E40" s="6">
        <v>-2700000000</v>
      </c>
    </row>
    <row r="41" spans="1:5">
      <c r="A41" s="4" t="s">
        <v>717</v>
      </c>
      <c r="C41" s="6">
        <v>850000000</v>
      </c>
      <c r="D41" s="6">
        <v>450000000</v>
      </c>
      <c r="E41" s="6">
        <v>3700000000</v>
      </c>
    </row>
    <row r="42" spans="1:5">
      <c r="A42" s="4" t="s">
        <v>718</v>
      </c>
      <c r="C42" s="6">
        <v>521000000</v>
      </c>
      <c r="D42" s="6">
        <v>521000000</v>
      </c>
      <c r="E42" s="6">
        <v>814000000</v>
      </c>
    </row>
    <row r="43" spans="1:5">
      <c r="A43" s="4" t="s">
        <v>719</v>
      </c>
      <c r="C43" s="6">
        <v>11300000000</v>
      </c>
      <c r="D43" s="6">
        <v>10500000000</v>
      </c>
    </row>
    <row r="44" spans="1:5">
      <c r="A44" s="4" t="s">
        <v>694</v>
      </c>
      <c r="C44" s="6">
        <v>13300000000</v>
      </c>
      <c r="D44" s="6">
        <v>13800000000</v>
      </c>
    </row>
    <row r="45" spans="1:5" ht="30">
      <c r="A45" s="4" t="s">
        <v>720</v>
      </c>
      <c r="C45" s="5">
        <v>2000000000</v>
      </c>
    </row>
    <row r="46" spans="1:5">
      <c r="A46" s="4" t="s">
        <v>721</v>
      </c>
      <c r="C46" s="4" t="s">
        <v>722</v>
      </c>
    </row>
    <row r="47" spans="1:5" ht="30">
      <c r="A47" s="4" t="s">
        <v>723</v>
      </c>
    </row>
    <row r="48" spans="1:5">
      <c r="A48" s="3" t="s">
        <v>691</v>
      </c>
    </row>
    <row r="49" spans="1:5">
      <c r="A49" s="4" t="s">
        <v>168</v>
      </c>
      <c r="C49" s="5">
        <v>631000000</v>
      </c>
      <c r="D49" s="6">
        <v>683000000</v>
      </c>
      <c r="E49" s="5">
        <v>563000000</v>
      </c>
    </row>
    <row r="50" spans="1:5">
      <c r="A50" s="4" t="s">
        <v>694</v>
      </c>
      <c r="C50" s="5">
        <v>4000000000</v>
      </c>
      <c r="D50" s="5">
        <v>3700000000</v>
      </c>
    </row>
    <row r="51" spans="1:5">
      <c r="A51" s="4" t="s">
        <v>724</v>
      </c>
    </row>
    <row r="52" spans="1:5">
      <c r="A52" s="3" t="s">
        <v>691</v>
      </c>
    </row>
    <row r="53" spans="1:5">
      <c r="A53" s="4" t="s">
        <v>692</v>
      </c>
      <c r="C53" s="4" t="s">
        <v>725</v>
      </c>
    </row>
    <row r="54" spans="1:5">
      <c r="A54" s="4" t="s">
        <v>726</v>
      </c>
      <c r="C54" s="5">
        <v>1470000000</v>
      </c>
    </row>
    <row r="55" spans="1:5">
      <c r="A55" s="4" t="s">
        <v>727</v>
      </c>
    </row>
    <row r="56" spans="1:5">
      <c r="A56" s="3" t="s">
        <v>691</v>
      </c>
    </row>
    <row r="57" spans="1:5">
      <c r="A57" s="4" t="s">
        <v>728</v>
      </c>
      <c r="C57" s="5">
        <v>1500000000</v>
      </c>
    </row>
    <row r="58" spans="1:5" ht="30">
      <c r="A58" s="4" t="s">
        <v>729</v>
      </c>
    </row>
    <row r="59" spans="1:5">
      <c r="A59" s="3" t="s">
        <v>691</v>
      </c>
    </row>
    <row r="60" spans="1:5">
      <c r="A60" s="4" t="s">
        <v>692</v>
      </c>
      <c r="C60" s="4" t="s">
        <v>725</v>
      </c>
    </row>
    <row r="61" spans="1:5" ht="30">
      <c r="A61" s="4" t="s">
        <v>730</v>
      </c>
    </row>
    <row r="62" spans="1:5">
      <c r="A62" s="3" t="s">
        <v>691</v>
      </c>
    </row>
    <row r="63" spans="1:5">
      <c r="A63" s="4" t="s">
        <v>692</v>
      </c>
      <c r="C63" s="4" t="s">
        <v>725</v>
      </c>
    </row>
    <row r="64" spans="1:5">
      <c r="A64" s="4" t="s">
        <v>731</v>
      </c>
    </row>
    <row r="65" spans="1:3">
      <c r="A65" s="3" t="s">
        <v>691</v>
      </c>
    </row>
    <row r="66" spans="1:3">
      <c r="A66" s="4" t="s">
        <v>692</v>
      </c>
      <c r="C66" s="4" t="s">
        <v>725</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O12"/>
  <sheetViews>
    <sheetView workbookViewId="0"/>
  </sheetViews>
  <sheetFormatPr defaultRowHeight="15"/>
  <cols>
    <col min="1" max="1" width="80" customWidth="1"/>
    <col min="2" max="2" width="15" customWidth="1"/>
    <col min="3" max="9" width="14" customWidth="1"/>
    <col min="10" max="10" width="16" customWidth="1"/>
    <col min="11" max="15" width="14" customWidth="1"/>
  </cols>
  <sheetData>
    <row r="1" spans="1:15">
      <c r="A1" s="158" t="s">
        <v>732</v>
      </c>
      <c r="B1" s="165" t="s">
        <v>733</v>
      </c>
      <c r="C1" s="159"/>
      <c r="D1" s="159"/>
      <c r="E1" s="159"/>
      <c r="F1" s="159"/>
      <c r="G1" s="159"/>
      <c r="H1" s="159"/>
      <c r="I1" s="159"/>
      <c r="J1" s="165" t="s">
        <v>1</v>
      </c>
      <c r="K1" s="159"/>
      <c r="L1" s="159"/>
      <c r="M1" s="159"/>
      <c r="N1" s="159"/>
      <c r="O1" s="159"/>
    </row>
    <row r="2" spans="1:15">
      <c r="A2" s="159"/>
      <c r="B2" s="2" t="s">
        <v>2</v>
      </c>
      <c r="C2" s="2" t="s">
        <v>734</v>
      </c>
      <c r="D2" s="2" t="s">
        <v>4</v>
      </c>
      <c r="E2" s="2" t="s">
        <v>735</v>
      </c>
      <c r="F2" s="2" t="s">
        <v>154</v>
      </c>
      <c r="G2" s="2" t="s">
        <v>736</v>
      </c>
      <c r="H2" s="2" t="s">
        <v>737</v>
      </c>
      <c r="I2" s="2" t="s">
        <v>738</v>
      </c>
      <c r="J2" s="2" t="s">
        <v>2</v>
      </c>
      <c r="K2" s="2" t="s">
        <v>739</v>
      </c>
      <c r="L2" s="2" t="s">
        <v>154</v>
      </c>
      <c r="M2" s="2" t="s">
        <v>740</v>
      </c>
      <c r="N2" s="2" t="s">
        <v>158</v>
      </c>
      <c r="O2" s="2" t="s">
        <v>741</v>
      </c>
    </row>
    <row r="3" spans="1:15">
      <c r="A3" s="3" t="s">
        <v>691</v>
      </c>
    </row>
    <row r="4" spans="1:15">
      <c r="A4" s="4" t="s">
        <v>526</v>
      </c>
      <c r="B4" s="5">
        <v>873729</v>
      </c>
      <c r="F4" s="5">
        <v>817729</v>
      </c>
      <c r="J4" s="5">
        <v>873729</v>
      </c>
      <c r="L4" s="5">
        <v>817729</v>
      </c>
      <c r="N4" s="5">
        <v>707794</v>
      </c>
    </row>
    <row r="5" spans="1:15">
      <c r="A5" s="4" t="s">
        <v>527</v>
      </c>
      <c r="B5" s="6">
        <v>422393</v>
      </c>
      <c r="F5" s="6">
        <v>389166</v>
      </c>
      <c r="J5" s="6">
        <v>422393</v>
      </c>
      <c r="L5" s="6">
        <v>389166</v>
      </c>
    </row>
    <row r="6" spans="1:15">
      <c r="A6" s="4" t="s">
        <v>742</v>
      </c>
      <c r="B6" s="5">
        <v>64381</v>
      </c>
      <c r="C6" s="5">
        <v>63024</v>
      </c>
      <c r="D6" s="5">
        <v>56840</v>
      </c>
      <c r="E6" s="5">
        <v>61265</v>
      </c>
      <c r="F6" s="5">
        <v>65368</v>
      </c>
      <c r="G6" s="5">
        <v>64972</v>
      </c>
      <c r="H6" s="5">
        <v>63598</v>
      </c>
      <c r="I6" s="5">
        <v>60678</v>
      </c>
      <c r="J6" s="5">
        <v>245510</v>
      </c>
      <c r="L6" s="5">
        <v>254616</v>
      </c>
      <c r="N6" s="5">
        <v>247837</v>
      </c>
    </row>
    <row r="7" spans="1:15">
      <c r="A7" s="4" t="s">
        <v>714</v>
      </c>
    </row>
    <row r="8" spans="1:15">
      <c r="A8" s="3" t="s">
        <v>691</v>
      </c>
    </row>
    <row r="9" spans="1:15">
      <c r="A9" s="4" t="s">
        <v>526</v>
      </c>
      <c r="K9" s="5">
        <v>99830</v>
      </c>
      <c r="M9" s="5">
        <v>101450</v>
      </c>
    </row>
    <row r="10" spans="1:15">
      <c r="A10" s="4" t="s">
        <v>527</v>
      </c>
      <c r="K10" s="6">
        <v>49587</v>
      </c>
      <c r="M10" s="6">
        <v>49701</v>
      </c>
    </row>
    <row r="11" spans="1:15">
      <c r="A11" s="4" t="s">
        <v>742</v>
      </c>
      <c r="K11" s="6">
        <v>26185</v>
      </c>
      <c r="M11" s="6">
        <v>24977</v>
      </c>
      <c r="O11" s="5">
        <v>26268</v>
      </c>
    </row>
    <row r="12" spans="1:15">
      <c r="A12" s="4" t="s">
        <v>743</v>
      </c>
      <c r="K12" s="5">
        <v>356</v>
      </c>
      <c r="M12" s="5">
        <v>1935</v>
      </c>
      <c r="O12" s="5">
        <v>-10192</v>
      </c>
    </row>
  </sheetData>
  <mergeCells count="3">
    <mergeCell ref="A1:A2"/>
    <mergeCell ref="B1:I1"/>
    <mergeCell ref="J1:O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10"/>
  <sheetViews>
    <sheetView workbookViewId="0"/>
  </sheetViews>
  <sheetFormatPr defaultRowHeight="15"/>
  <cols>
    <col min="1" max="1" width="80" customWidth="1"/>
    <col min="2" max="2" width="16" customWidth="1"/>
    <col min="3" max="4" width="14" customWidth="1"/>
  </cols>
  <sheetData>
    <row r="1" spans="1:4">
      <c r="A1" s="158" t="s">
        <v>744</v>
      </c>
      <c r="B1" s="165" t="s">
        <v>1</v>
      </c>
      <c r="C1" s="159"/>
      <c r="D1" s="159"/>
    </row>
    <row r="2" spans="1:4">
      <c r="A2" s="159"/>
      <c r="B2" s="2" t="s">
        <v>2</v>
      </c>
      <c r="C2" s="2" t="s">
        <v>154</v>
      </c>
      <c r="D2" s="2" t="s">
        <v>158</v>
      </c>
    </row>
    <row r="3" spans="1:4">
      <c r="A3" s="3" t="s">
        <v>267</v>
      </c>
    </row>
    <row r="4" spans="1:4" ht="30">
      <c r="A4" s="4" t="s">
        <v>745</v>
      </c>
      <c r="B4" s="5">
        <v>54951</v>
      </c>
      <c r="C4" s="5">
        <v>69581</v>
      </c>
      <c r="D4" s="5">
        <v>-22729</v>
      </c>
    </row>
    <row r="5" spans="1:4">
      <c r="A5" s="4" t="s">
        <v>746</v>
      </c>
      <c r="B5" s="6">
        <v>-14036</v>
      </c>
      <c r="C5" s="6">
        <v>1585</v>
      </c>
      <c r="D5" s="6">
        <v>291</v>
      </c>
    </row>
    <row r="6" spans="1:4">
      <c r="A6" s="4" t="s">
        <v>747</v>
      </c>
      <c r="B6" s="6">
        <v>40915</v>
      </c>
      <c r="C6" s="6">
        <v>71166</v>
      </c>
      <c r="D6" s="6">
        <v>-22438</v>
      </c>
    </row>
    <row r="7" spans="1:4">
      <c r="A7" s="4" t="s">
        <v>748</v>
      </c>
      <c r="B7" s="6">
        <v>56</v>
      </c>
      <c r="C7" s="6">
        <v>87</v>
      </c>
      <c r="D7" s="6">
        <v>480</v>
      </c>
    </row>
    <row r="8" spans="1:4">
      <c r="A8" s="4" t="s">
        <v>749</v>
      </c>
      <c r="B8" s="6">
        <v>-27</v>
      </c>
      <c r="C8" s="6">
        <v>-25</v>
      </c>
      <c r="D8" s="6">
        <v>-227</v>
      </c>
    </row>
    <row r="9" spans="1:4">
      <c r="A9" s="4" t="s">
        <v>137</v>
      </c>
      <c r="B9" s="6">
        <v>-39</v>
      </c>
      <c r="C9" s="6">
        <v>-105</v>
      </c>
      <c r="D9" s="6">
        <v>30</v>
      </c>
    </row>
    <row r="10" spans="1:4">
      <c r="A10" s="4" t="s">
        <v>272</v>
      </c>
      <c r="B10" s="5">
        <v>40905</v>
      </c>
      <c r="C10" s="5">
        <v>71123</v>
      </c>
      <c r="D10" s="5">
        <v>-22155</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5"/>
  <sheetViews>
    <sheetView workbookViewId="0"/>
  </sheetViews>
  <sheetFormatPr defaultRowHeight="15"/>
  <cols>
    <col min="1" max="1" width="69" customWidth="1"/>
    <col min="2" max="2" width="16" customWidth="1"/>
    <col min="3" max="4" width="14" customWidth="1"/>
  </cols>
  <sheetData>
    <row r="1" spans="1:4">
      <c r="A1" s="158" t="s">
        <v>750</v>
      </c>
      <c r="B1" s="165" t="s">
        <v>1</v>
      </c>
      <c r="C1" s="159"/>
      <c r="D1" s="159"/>
    </row>
    <row r="2" spans="1:4">
      <c r="A2" s="159"/>
      <c r="B2" s="2" t="s">
        <v>2</v>
      </c>
      <c r="C2" s="2" t="s">
        <v>154</v>
      </c>
      <c r="D2" s="2" t="s">
        <v>158</v>
      </c>
    </row>
    <row r="3" spans="1:4">
      <c r="A3" s="3" t="s">
        <v>267</v>
      </c>
    </row>
    <row r="4" spans="1:4">
      <c r="A4" s="4" t="s">
        <v>238</v>
      </c>
      <c r="B4" s="5">
        <v>38756</v>
      </c>
      <c r="C4" s="5">
        <v>14336</v>
      </c>
      <c r="D4" s="5">
        <v>18783</v>
      </c>
    </row>
    <row r="5" spans="1:4">
      <c r="A5" s="4" t="s">
        <v>751</v>
      </c>
      <c r="B5" s="5">
        <v>6200</v>
      </c>
      <c r="C5" s="5">
        <v>3200</v>
      </c>
      <c r="D5" s="5">
        <v>3300</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6"/>
  <sheetViews>
    <sheetView workbookViewId="0"/>
  </sheetViews>
  <sheetFormatPr defaultRowHeight="15"/>
  <cols>
    <col min="1" max="1" width="63" customWidth="1"/>
    <col min="2" max="4" width="14" customWidth="1"/>
  </cols>
  <sheetData>
    <row r="1" spans="1:4">
      <c r="A1" s="1" t="s">
        <v>752</v>
      </c>
      <c r="B1" s="2" t="s">
        <v>2</v>
      </c>
      <c r="C1" s="2" t="s">
        <v>154</v>
      </c>
      <c r="D1" s="2" t="s">
        <v>158</v>
      </c>
    </row>
    <row r="2" spans="1:4">
      <c r="A2" s="3" t="s">
        <v>274</v>
      </c>
    </row>
    <row r="3" spans="1:4">
      <c r="A3" s="4" t="s">
        <v>753</v>
      </c>
      <c r="B3" s="5">
        <v>20436</v>
      </c>
      <c r="C3" s="5">
        <v>18199</v>
      </c>
    </row>
    <row r="4" spans="1:4">
      <c r="A4" s="4" t="s">
        <v>754</v>
      </c>
      <c r="B4" s="6">
        <v>-712</v>
      </c>
      <c r="C4" s="6">
        <v>-167</v>
      </c>
      <c r="D4" s="5">
        <v>-177</v>
      </c>
    </row>
    <row r="5" spans="1:4">
      <c r="A5" s="4" t="s">
        <v>755</v>
      </c>
      <c r="B5" s="6">
        <v>-523</v>
      </c>
      <c r="C5" s="6">
        <v>-505</v>
      </c>
    </row>
    <row r="6" spans="1:4">
      <c r="A6" s="4" t="s">
        <v>107</v>
      </c>
      <c r="B6" s="5">
        <v>19201</v>
      </c>
      <c r="C6" s="5">
        <v>17527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workbookViewId="0">
      <selection sqref="A1:A2"/>
    </sheetView>
  </sheetViews>
  <sheetFormatPr defaultRowHeight="15"/>
  <cols>
    <col min="1" max="1" width="72" customWidth="1"/>
    <col min="2" max="2" width="16" customWidth="1"/>
    <col min="3" max="4" width="14" customWidth="1"/>
  </cols>
  <sheetData>
    <row r="1" spans="1:4">
      <c r="A1" s="158" t="s">
        <v>197</v>
      </c>
      <c r="B1" s="165" t="s">
        <v>1</v>
      </c>
      <c r="C1" s="159"/>
      <c r="D1" s="159"/>
    </row>
    <row r="2" spans="1:4">
      <c r="A2" s="159"/>
      <c r="B2" s="2" t="s">
        <v>2</v>
      </c>
      <c r="C2" s="2" t="s">
        <v>154</v>
      </c>
      <c r="D2" s="2" t="s">
        <v>158</v>
      </c>
    </row>
    <row r="3" spans="1:4">
      <c r="A3" s="3" t="s">
        <v>198</v>
      </c>
    </row>
    <row r="4" spans="1:4">
      <c r="A4" s="4" t="s">
        <v>171</v>
      </c>
      <c r="B4" s="5">
        <v>43253</v>
      </c>
      <c r="C4" s="5">
        <v>81792</v>
      </c>
      <c r="D4" s="5">
        <v>4322</v>
      </c>
    </row>
    <row r="5" spans="1:4">
      <c r="A5" s="3" t="s">
        <v>199</v>
      </c>
    </row>
    <row r="6" spans="1:4">
      <c r="A6" s="4" t="s">
        <v>200</v>
      </c>
      <c r="B6" s="6">
        <v>74</v>
      </c>
      <c r="C6" s="6">
        <v>142</v>
      </c>
      <c r="D6" s="6">
        <v>-438</v>
      </c>
    </row>
    <row r="7" spans="1:4">
      <c r="A7" s="4" t="s">
        <v>201</v>
      </c>
      <c r="B7" s="6">
        <v>-19</v>
      </c>
      <c r="C7" s="6">
        <v>-31</v>
      </c>
      <c r="D7" s="6">
        <v>84</v>
      </c>
    </row>
    <row r="8" spans="1:4">
      <c r="A8" s="4" t="s">
        <v>202</v>
      </c>
      <c r="B8" s="6">
        <v>1284</v>
      </c>
      <c r="C8" s="6">
        <v>323</v>
      </c>
      <c r="D8" s="6">
        <v>-1531</v>
      </c>
    </row>
    <row r="9" spans="1:4">
      <c r="A9" s="4" t="s">
        <v>201</v>
      </c>
      <c r="B9" s="6">
        <v>3</v>
      </c>
      <c r="C9" s="6">
        <v>-28</v>
      </c>
      <c r="D9" s="6">
        <v>62</v>
      </c>
    </row>
    <row r="10" spans="1:4">
      <c r="A10" s="4" t="s">
        <v>203</v>
      </c>
      <c r="B10" s="6">
        <v>-355</v>
      </c>
      <c r="C10" s="6">
        <v>-711</v>
      </c>
      <c r="D10" s="6">
        <v>-571</v>
      </c>
    </row>
    <row r="11" spans="1:4">
      <c r="A11" s="4" t="s">
        <v>201</v>
      </c>
      <c r="B11" s="6">
        <v>74</v>
      </c>
      <c r="C11" s="6">
        <v>155</v>
      </c>
      <c r="D11" s="6">
        <v>143</v>
      </c>
    </row>
    <row r="12" spans="1:4">
      <c r="A12" s="4" t="s">
        <v>204</v>
      </c>
      <c r="B12" s="6">
        <v>-42</v>
      </c>
      <c r="C12" s="6">
        <v>-48</v>
      </c>
      <c r="D12" s="6">
        <v>-12</v>
      </c>
    </row>
    <row r="13" spans="1:4">
      <c r="A13" s="4" t="s">
        <v>205</v>
      </c>
      <c r="B13" s="6">
        <v>1019</v>
      </c>
      <c r="C13" s="6">
        <v>-198</v>
      </c>
      <c r="D13" s="6">
        <v>-2263</v>
      </c>
    </row>
    <row r="14" spans="1:4">
      <c r="A14" s="4" t="s">
        <v>206</v>
      </c>
      <c r="B14" s="6">
        <v>44272</v>
      </c>
      <c r="C14" s="6">
        <v>81594</v>
      </c>
      <c r="D14" s="6">
        <v>2059</v>
      </c>
    </row>
    <row r="15" spans="1:4">
      <c r="A15" s="4" t="s">
        <v>207</v>
      </c>
      <c r="B15" s="6">
        <v>751</v>
      </c>
      <c r="C15" s="6">
        <v>405</v>
      </c>
      <c r="D15" s="6">
        <v>249</v>
      </c>
    </row>
    <row r="16" spans="1:4">
      <c r="A16" s="4" t="s">
        <v>208</v>
      </c>
      <c r="B16" s="5">
        <v>43521</v>
      </c>
      <c r="C16" s="5">
        <v>81189</v>
      </c>
      <c r="D16" s="5">
        <v>1810</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8"/>
  <sheetViews>
    <sheetView workbookViewId="0"/>
  </sheetViews>
  <sheetFormatPr defaultRowHeight="15"/>
  <cols>
    <col min="1" max="1" width="80" customWidth="1"/>
    <col min="2" max="2" width="16" customWidth="1"/>
    <col min="3" max="3" width="14" customWidth="1"/>
  </cols>
  <sheetData>
    <row r="1" spans="1:3">
      <c r="A1" s="158" t="s">
        <v>756</v>
      </c>
      <c r="B1" s="165" t="s">
        <v>1</v>
      </c>
      <c r="C1" s="159"/>
    </row>
    <row r="2" spans="1:3">
      <c r="A2" s="159"/>
      <c r="B2" s="2" t="s">
        <v>2</v>
      </c>
      <c r="C2" s="2" t="s">
        <v>154</v>
      </c>
    </row>
    <row r="3" spans="1:3">
      <c r="A3" s="3" t="s">
        <v>757</v>
      </c>
    </row>
    <row r="4" spans="1:3">
      <c r="A4" s="4" t="s">
        <v>758</v>
      </c>
      <c r="B4" s="5">
        <v>167</v>
      </c>
      <c r="C4" s="5">
        <v>177</v>
      </c>
    </row>
    <row r="5" spans="1:3">
      <c r="A5" s="4" t="s">
        <v>759</v>
      </c>
      <c r="B5" s="6">
        <v>486</v>
      </c>
    </row>
    <row r="6" spans="1:3">
      <c r="A6" s="4" t="s">
        <v>760</v>
      </c>
      <c r="B6" s="6">
        <v>177</v>
      </c>
      <c r="C6" s="6">
        <v>125</v>
      </c>
    </row>
    <row r="7" spans="1:3">
      <c r="A7" s="4" t="s">
        <v>761</v>
      </c>
      <c r="B7" s="6">
        <v>-118</v>
      </c>
      <c r="C7" s="6">
        <v>-135</v>
      </c>
    </row>
    <row r="8" spans="1:3">
      <c r="A8" s="4" t="s">
        <v>762</v>
      </c>
      <c r="B8" s="5">
        <v>712</v>
      </c>
      <c r="C8" s="5">
        <v>167</v>
      </c>
    </row>
  </sheetData>
  <mergeCells count="2">
    <mergeCell ref="A1:A2"/>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6"/>
  <sheetViews>
    <sheetView workbookViewId="0"/>
  </sheetViews>
  <sheetFormatPr defaultRowHeight="15"/>
  <cols>
    <col min="1" max="1" width="80" customWidth="1"/>
    <col min="2" max="2" width="17" customWidth="1"/>
    <col min="3" max="3" width="15" customWidth="1"/>
  </cols>
  <sheetData>
    <row r="1" spans="1:3">
      <c r="A1" s="158" t="s">
        <v>763</v>
      </c>
      <c r="B1" s="2" t="s">
        <v>1</v>
      </c>
    </row>
    <row r="2" spans="1:3">
      <c r="A2" s="159"/>
      <c r="B2" s="2" t="s">
        <v>2</v>
      </c>
      <c r="C2" s="2" t="s">
        <v>154</v>
      </c>
    </row>
    <row r="3" spans="1:3">
      <c r="A3" s="4" t="s">
        <v>764</v>
      </c>
    </row>
    <row r="4" spans="1:3">
      <c r="A4" s="3" t="s">
        <v>765</v>
      </c>
    </row>
    <row r="5" spans="1:3">
      <c r="A5" s="4" t="s">
        <v>766</v>
      </c>
      <c r="B5" s="5">
        <v>2000000000</v>
      </c>
    </row>
    <row r="6" spans="1:3" ht="30">
      <c r="A6" s="4" t="s">
        <v>767</v>
      </c>
      <c r="B6" s="4" t="s">
        <v>768</v>
      </c>
    </row>
    <row r="7" spans="1:3">
      <c r="A7" s="4" t="s">
        <v>769</v>
      </c>
      <c r="B7" s="5">
        <v>1600000000</v>
      </c>
      <c r="C7" s="5">
        <v>1600000000</v>
      </c>
    </row>
    <row r="8" spans="1:3">
      <c r="A8" s="4" t="s">
        <v>770</v>
      </c>
    </row>
    <row r="9" spans="1:3">
      <c r="A9" s="3" t="s">
        <v>765</v>
      </c>
    </row>
    <row r="10" spans="1:3">
      <c r="A10" s="4" t="s">
        <v>769</v>
      </c>
      <c r="B10" s="5">
        <v>524000000</v>
      </c>
    </row>
    <row r="11" spans="1:3">
      <c r="A11" s="4" t="s">
        <v>390</v>
      </c>
    </row>
    <row r="12" spans="1:3">
      <c r="A12" s="3" t="s">
        <v>765</v>
      </c>
    </row>
    <row r="13" spans="1:3">
      <c r="A13" s="4" t="s">
        <v>771</v>
      </c>
      <c r="B13" s="4" t="s">
        <v>772</v>
      </c>
    </row>
    <row r="14" spans="1:3">
      <c r="A14" s="4" t="s">
        <v>773</v>
      </c>
    </row>
    <row r="15" spans="1:3">
      <c r="A15" s="3" t="s">
        <v>765</v>
      </c>
    </row>
    <row r="16" spans="1:3">
      <c r="A16" s="4" t="s">
        <v>774</v>
      </c>
      <c r="B16" s="4" t="s">
        <v>775</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30"/>
  <sheetViews>
    <sheetView workbookViewId="0"/>
  </sheetViews>
  <sheetFormatPr defaultRowHeight="15"/>
  <cols>
    <col min="1" max="1" width="80" customWidth="1"/>
    <col min="2" max="3" width="14" customWidth="1"/>
  </cols>
  <sheetData>
    <row r="1" spans="1:3" ht="45">
      <c r="A1" s="1" t="s">
        <v>776</v>
      </c>
      <c r="B1" s="2" t="s">
        <v>2</v>
      </c>
      <c r="C1" s="2" t="s">
        <v>154</v>
      </c>
    </row>
    <row r="2" spans="1:3">
      <c r="A2" s="3" t="s">
        <v>765</v>
      </c>
    </row>
    <row r="3" spans="1:3">
      <c r="A3" s="4" t="s">
        <v>777</v>
      </c>
      <c r="B3" s="5">
        <v>20436</v>
      </c>
      <c r="C3" s="5">
        <v>18199</v>
      </c>
    </row>
    <row r="4" spans="1:3">
      <c r="A4" s="4" t="s">
        <v>395</v>
      </c>
    </row>
    <row r="5" spans="1:3">
      <c r="A5" s="3" t="s">
        <v>765</v>
      </c>
    </row>
    <row r="6" spans="1:3">
      <c r="A6" s="4" t="s">
        <v>778</v>
      </c>
      <c r="B6" s="6">
        <v>4433</v>
      </c>
    </row>
    <row r="7" spans="1:3">
      <c r="A7" s="4" t="s">
        <v>779</v>
      </c>
      <c r="B7" s="6">
        <v>2542</v>
      </c>
    </row>
    <row r="8" spans="1:3">
      <c r="A8" s="4" t="s">
        <v>780</v>
      </c>
      <c r="B8" s="6">
        <v>1935</v>
      </c>
    </row>
    <row r="9" spans="1:3">
      <c r="A9" s="4" t="s">
        <v>781</v>
      </c>
      <c r="B9" s="6">
        <v>1431</v>
      </c>
    </row>
    <row r="10" spans="1:3">
      <c r="A10" s="4" t="s">
        <v>782</v>
      </c>
      <c r="B10" s="6">
        <v>1283</v>
      </c>
    </row>
    <row r="11" spans="1:3">
      <c r="A11" s="4" t="s">
        <v>783</v>
      </c>
      <c r="B11" s="6">
        <v>6688</v>
      </c>
    </row>
    <row r="12" spans="1:3">
      <c r="A12" s="4" t="s">
        <v>777</v>
      </c>
      <c r="B12" s="6">
        <v>18312</v>
      </c>
    </row>
    <row r="13" spans="1:3">
      <c r="A13" s="4" t="s">
        <v>784</v>
      </c>
    </row>
    <row r="14" spans="1:3">
      <c r="A14" s="3" t="s">
        <v>765</v>
      </c>
    </row>
    <row r="15" spans="1:3">
      <c r="A15" s="4" t="s">
        <v>778</v>
      </c>
      <c r="B15" s="6">
        <v>4430</v>
      </c>
    </row>
    <row r="16" spans="1:3">
      <c r="A16" s="4" t="s">
        <v>779</v>
      </c>
      <c r="B16" s="6">
        <v>2537</v>
      </c>
    </row>
    <row r="17" spans="1:2">
      <c r="A17" s="4" t="s">
        <v>780</v>
      </c>
      <c r="B17" s="6">
        <v>1928</v>
      </c>
    </row>
    <row r="18" spans="1:2">
      <c r="A18" s="4" t="s">
        <v>781</v>
      </c>
      <c r="B18" s="6">
        <v>1424</v>
      </c>
    </row>
    <row r="19" spans="1:2">
      <c r="A19" s="4" t="s">
        <v>782</v>
      </c>
      <c r="B19" s="6">
        <v>1276</v>
      </c>
    </row>
    <row r="20" spans="1:2">
      <c r="A20" s="4" t="s">
        <v>783</v>
      </c>
      <c r="B20" s="6">
        <v>6645</v>
      </c>
    </row>
    <row r="21" spans="1:2">
      <c r="A21" s="4" t="s">
        <v>777</v>
      </c>
      <c r="B21" s="6">
        <v>18240</v>
      </c>
    </row>
    <row r="22" spans="1:2">
      <c r="A22" s="4" t="s">
        <v>785</v>
      </c>
    </row>
    <row r="23" spans="1:2">
      <c r="A23" s="3" t="s">
        <v>765</v>
      </c>
    </row>
    <row r="24" spans="1:2">
      <c r="A24" s="4" t="s">
        <v>778</v>
      </c>
      <c r="B24" s="6">
        <v>3</v>
      </c>
    </row>
    <row r="25" spans="1:2">
      <c r="A25" s="4" t="s">
        <v>779</v>
      </c>
      <c r="B25" s="6">
        <v>5</v>
      </c>
    </row>
    <row r="26" spans="1:2">
      <c r="A26" s="4" t="s">
        <v>780</v>
      </c>
      <c r="B26" s="6">
        <v>7</v>
      </c>
    </row>
    <row r="27" spans="1:2">
      <c r="A27" s="4" t="s">
        <v>781</v>
      </c>
      <c r="B27" s="6">
        <v>7</v>
      </c>
    </row>
    <row r="28" spans="1:2">
      <c r="A28" s="4" t="s">
        <v>782</v>
      </c>
      <c r="B28" s="6">
        <v>7</v>
      </c>
    </row>
    <row r="29" spans="1:2">
      <c r="A29" s="4" t="s">
        <v>783</v>
      </c>
      <c r="B29" s="6">
        <v>43</v>
      </c>
    </row>
    <row r="30" spans="1:2">
      <c r="A30" s="4" t="s">
        <v>777</v>
      </c>
      <c r="B30" s="5">
        <v>72</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15"/>
  <sheetViews>
    <sheetView workbookViewId="0"/>
  </sheetViews>
  <sheetFormatPr defaultRowHeight="15"/>
  <cols>
    <col min="1" max="1" width="61" customWidth="1"/>
    <col min="2" max="3" width="14" customWidth="1"/>
  </cols>
  <sheetData>
    <row r="1" spans="1:3">
      <c r="A1" s="1" t="s">
        <v>786</v>
      </c>
      <c r="B1" s="2" t="s">
        <v>2</v>
      </c>
      <c r="C1" s="2" t="s">
        <v>154</v>
      </c>
    </row>
    <row r="2" spans="1:3">
      <c r="A2" s="4" t="s">
        <v>129</v>
      </c>
    </row>
    <row r="3" spans="1:3">
      <c r="A3" s="3" t="s">
        <v>765</v>
      </c>
    </row>
    <row r="4" spans="1:3">
      <c r="A4" s="4" t="s">
        <v>787</v>
      </c>
      <c r="B4" s="5">
        <v>14025</v>
      </c>
      <c r="C4" s="5">
        <v>13379</v>
      </c>
    </row>
    <row r="5" spans="1:3">
      <c r="A5" s="4" t="s">
        <v>788</v>
      </c>
      <c r="B5" s="6">
        <v>4805</v>
      </c>
      <c r="C5" s="6">
        <v>4470</v>
      </c>
    </row>
    <row r="6" spans="1:3">
      <c r="A6" s="4" t="s">
        <v>789</v>
      </c>
      <c r="B6" s="6">
        <v>11521</v>
      </c>
      <c r="C6" s="6">
        <v>12275</v>
      </c>
    </row>
    <row r="7" spans="1:3">
      <c r="A7" s="4" t="s">
        <v>137</v>
      </c>
      <c r="B7" s="6">
        <v>2637</v>
      </c>
      <c r="C7" s="6">
        <v>2712</v>
      </c>
    </row>
    <row r="8" spans="1:3">
      <c r="A8" s="4" t="s">
        <v>790</v>
      </c>
      <c r="B8" s="6">
        <v>-678</v>
      </c>
      <c r="C8" s="6">
        <v>-418</v>
      </c>
    </row>
    <row r="9" spans="1:3">
      <c r="A9" s="4" t="s">
        <v>134</v>
      </c>
      <c r="B9" s="6">
        <v>32310</v>
      </c>
      <c r="C9" s="6">
        <v>32418</v>
      </c>
    </row>
    <row r="10" spans="1:3">
      <c r="A10" s="4" t="s">
        <v>145</v>
      </c>
    </row>
    <row r="11" spans="1:3">
      <c r="A11" s="3" t="s">
        <v>765</v>
      </c>
    </row>
    <row r="12" spans="1:3">
      <c r="A12" s="4" t="s">
        <v>789</v>
      </c>
      <c r="B12" s="6">
        <v>3235</v>
      </c>
      <c r="C12" s="6">
        <v>3120</v>
      </c>
    </row>
    <row r="13" spans="1:3">
      <c r="A13" s="4" t="s">
        <v>137</v>
      </c>
      <c r="B13" s="6">
        <v>438</v>
      </c>
      <c r="C13" s="6">
        <v>388</v>
      </c>
    </row>
    <row r="14" spans="1:3">
      <c r="A14" s="4" t="s">
        <v>790</v>
      </c>
      <c r="B14" s="6">
        <v>-131</v>
      </c>
      <c r="C14" s="6">
        <v>-91</v>
      </c>
    </row>
    <row r="15" spans="1:3">
      <c r="A15" s="4" t="s">
        <v>146</v>
      </c>
      <c r="B15" s="5">
        <v>3542</v>
      </c>
      <c r="C15" s="5">
        <v>3417</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5"/>
  <sheetViews>
    <sheetView workbookViewId="0"/>
  </sheetViews>
  <sheetFormatPr defaultRowHeight="15"/>
  <cols>
    <col min="1" max="1" width="63" customWidth="1"/>
    <col min="2" max="2" width="16" customWidth="1"/>
    <col min="3" max="3" width="14" customWidth="1"/>
  </cols>
  <sheetData>
    <row r="1" spans="1:3">
      <c r="A1" s="158" t="s">
        <v>791</v>
      </c>
      <c r="B1" s="165" t="s">
        <v>1</v>
      </c>
      <c r="C1" s="159"/>
    </row>
    <row r="2" spans="1:3">
      <c r="A2" s="159"/>
      <c r="B2" s="2" t="s">
        <v>2</v>
      </c>
      <c r="C2" s="2" t="s">
        <v>154</v>
      </c>
    </row>
    <row r="3" spans="1:3">
      <c r="A3" s="3" t="s">
        <v>274</v>
      </c>
    </row>
    <row r="4" spans="1:3">
      <c r="A4" s="4" t="s">
        <v>792</v>
      </c>
      <c r="B4" s="5">
        <v>564</v>
      </c>
      <c r="C4" s="5">
        <v>363</v>
      </c>
    </row>
    <row r="5" spans="1:3">
      <c r="A5" s="4" t="s">
        <v>793</v>
      </c>
      <c r="B5" s="5">
        <v>401</v>
      </c>
      <c r="C5" s="5">
        <v>350</v>
      </c>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7"/>
  <sheetViews>
    <sheetView workbookViewId="0"/>
  </sheetViews>
  <sheetFormatPr defaultRowHeight="15"/>
  <cols>
    <col min="1" max="1" width="45" customWidth="1"/>
    <col min="2" max="3" width="14" customWidth="1"/>
  </cols>
  <sheetData>
    <row r="1" spans="1:3">
      <c r="A1" s="1" t="s">
        <v>794</v>
      </c>
      <c r="B1" s="2" t="s">
        <v>2</v>
      </c>
      <c r="C1" s="2" t="s">
        <v>154</v>
      </c>
    </row>
    <row r="2" spans="1:3">
      <c r="A2" s="3" t="s">
        <v>277</v>
      </c>
    </row>
    <row r="3" spans="1:3">
      <c r="A3" s="4" t="s">
        <v>795</v>
      </c>
      <c r="B3" s="5">
        <v>4821</v>
      </c>
      <c r="C3" s="5">
        <v>4492</v>
      </c>
    </row>
    <row r="4" spans="1:3">
      <c r="A4" s="4" t="s">
        <v>796</v>
      </c>
      <c r="B4" s="6">
        <v>2541</v>
      </c>
      <c r="C4" s="6">
        <v>2700</v>
      </c>
    </row>
    <row r="5" spans="1:3">
      <c r="A5" s="4" t="s">
        <v>797</v>
      </c>
      <c r="B5" s="6">
        <v>4412</v>
      </c>
      <c r="C5" s="6">
        <v>4821</v>
      </c>
    </row>
    <row r="6" spans="1:3">
      <c r="A6" s="4" t="s">
        <v>798</v>
      </c>
      <c r="B6" s="6">
        <v>7434</v>
      </c>
      <c r="C6" s="6">
        <v>7839</v>
      </c>
    </row>
    <row r="7" spans="1:3">
      <c r="A7" s="4" t="s">
        <v>799</v>
      </c>
      <c r="B7" s="5">
        <v>19208</v>
      </c>
      <c r="C7" s="5">
        <v>19852</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49"/>
  <sheetViews>
    <sheetView workbookViewId="0"/>
  </sheetViews>
  <sheetFormatPr defaultRowHeight="15"/>
  <cols>
    <col min="1" max="1" width="80" customWidth="1"/>
    <col min="2" max="3" width="14" customWidth="1"/>
  </cols>
  <sheetData>
    <row r="1" spans="1:3">
      <c r="A1" s="1" t="s">
        <v>800</v>
      </c>
      <c r="B1" s="2" t="s">
        <v>2</v>
      </c>
      <c r="C1" s="2" t="s">
        <v>154</v>
      </c>
    </row>
    <row r="2" spans="1:3">
      <c r="A2" s="4" t="s">
        <v>129</v>
      </c>
    </row>
    <row r="3" spans="1:3">
      <c r="A3" s="3" t="s">
        <v>801</v>
      </c>
    </row>
    <row r="4" spans="1:3">
      <c r="A4" s="4" t="s">
        <v>802</v>
      </c>
      <c r="B4" s="5">
        <v>43817</v>
      </c>
      <c r="C4" s="5">
        <v>42210</v>
      </c>
    </row>
    <row r="5" spans="1:3">
      <c r="A5" s="4" t="s">
        <v>803</v>
      </c>
      <c r="B5" s="6">
        <v>-22617</v>
      </c>
      <c r="C5" s="6">
        <v>-20772</v>
      </c>
    </row>
    <row r="6" spans="1:3">
      <c r="A6" s="4" t="s">
        <v>804</v>
      </c>
      <c r="B6" s="6">
        <v>21200</v>
      </c>
      <c r="C6" s="6">
        <v>21438</v>
      </c>
    </row>
    <row r="7" spans="1:3">
      <c r="A7" s="4" t="s">
        <v>805</v>
      </c>
    </row>
    <row r="8" spans="1:3">
      <c r="A8" s="3" t="s">
        <v>801</v>
      </c>
    </row>
    <row r="9" spans="1:3">
      <c r="A9" s="4" t="s">
        <v>802</v>
      </c>
      <c r="B9" s="6">
        <v>13799</v>
      </c>
      <c r="C9" s="6">
        <v>13259</v>
      </c>
    </row>
    <row r="10" spans="1:3">
      <c r="A10" s="4" t="s">
        <v>806</v>
      </c>
    </row>
    <row r="11" spans="1:3">
      <c r="A11" s="3" t="s">
        <v>801</v>
      </c>
    </row>
    <row r="12" spans="1:3">
      <c r="A12" s="4" t="s">
        <v>802</v>
      </c>
      <c r="B12" s="6">
        <v>25488</v>
      </c>
      <c r="C12" s="6">
        <v>24285</v>
      </c>
    </row>
    <row r="13" spans="1:3">
      <c r="A13" s="4" t="s">
        <v>807</v>
      </c>
    </row>
    <row r="14" spans="1:3">
      <c r="A14" s="3" t="s">
        <v>801</v>
      </c>
    </row>
    <row r="15" spans="1:3">
      <c r="A15" s="4" t="s">
        <v>802</v>
      </c>
      <c r="B15" s="6">
        <v>4530</v>
      </c>
      <c r="C15" s="6">
        <v>4666</v>
      </c>
    </row>
    <row r="16" spans="1:3">
      <c r="A16" s="4" t="s">
        <v>808</v>
      </c>
    </row>
    <row r="17" spans="1:3">
      <c r="A17" s="3" t="s">
        <v>801</v>
      </c>
    </row>
    <row r="18" spans="1:3">
      <c r="A18" s="4" t="s">
        <v>802</v>
      </c>
      <c r="B18" s="6">
        <v>78263</v>
      </c>
      <c r="C18" s="6">
        <v>76634</v>
      </c>
    </row>
    <row r="19" spans="1:3">
      <c r="A19" s="4" t="s">
        <v>803</v>
      </c>
      <c r="B19" s="6">
        <v>-13175</v>
      </c>
      <c r="C19" s="6">
        <v>-12101</v>
      </c>
    </row>
    <row r="20" spans="1:3">
      <c r="A20" s="4" t="s">
        <v>804</v>
      </c>
      <c r="B20" s="6">
        <v>65088</v>
      </c>
      <c r="C20" s="6">
        <v>64533</v>
      </c>
    </row>
    <row r="21" spans="1:3">
      <c r="A21" s="4" t="s">
        <v>809</v>
      </c>
    </row>
    <row r="22" spans="1:3">
      <c r="A22" s="3" t="s">
        <v>801</v>
      </c>
    </row>
    <row r="23" spans="1:3">
      <c r="A23" s="4" t="s">
        <v>802</v>
      </c>
      <c r="B23" s="6">
        <v>63824</v>
      </c>
      <c r="C23" s="6">
        <v>62404</v>
      </c>
    </row>
    <row r="24" spans="1:3">
      <c r="A24" s="4" t="s">
        <v>810</v>
      </c>
    </row>
    <row r="25" spans="1:3">
      <c r="A25" s="3" t="s">
        <v>801</v>
      </c>
    </row>
    <row r="26" spans="1:3">
      <c r="A26" s="4" t="s">
        <v>802</v>
      </c>
      <c r="B26" s="6">
        <v>13523</v>
      </c>
      <c r="C26" s="6">
        <v>13482</v>
      </c>
    </row>
    <row r="27" spans="1:3">
      <c r="A27" s="4" t="s">
        <v>811</v>
      </c>
    </row>
    <row r="28" spans="1:3">
      <c r="A28" s="3" t="s">
        <v>801</v>
      </c>
    </row>
    <row r="29" spans="1:3">
      <c r="A29" s="4" t="s">
        <v>802</v>
      </c>
      <c r="B29" s="6">
        <v>916</v>
      </c>
      <c r="C29" s="6">
        <v>748</v>
      </c>
    </row>
    <row r="30" spans="1:3">
      <c r="A30" s="4" t="s">
        <v>188</v>
      </c>
    </row>
    <row r="31" spans="1:3">
      <c r="A31" s="3" t="s">
        <v>801</v>
      </c>
    </row>
    <row r="32" spans="1:3">
      <c r="A32" s="4" t="s">
        <v>802</v>
      </c>
      <c r="B32" s="6">
        <v>119376</v>
      </c>
      <c r="C32" s="6">
        <v>101841</v>
      </c>
    </row>
    <row r="33" spans="1:3">
      <c r="A33" s="4" t="s">
        <v>803</v>
      </c>
      <c r="B33" s="6">
        <v>-33248</v>
      </c>
      <c r="C33" s="6">
        <v>-28536</v>
      </c>
    </row>
    <row r="34" spans="1:3">
      <c r="A34" s="4" t="s">
        <v>804</v>
      </c>
      <c r="B34" s="6">
        <v>86128</v>
      </c>
      <c r="C34" s="6">
        <v>73305</v>
      </c>
    </row>
    <row r="35" spans="1:3" ht="30">
      <c r="A35" s="4" t="s">
        <v>812</v>
      </c>
    </row>
    <row r="36" spans="1:3">
      <c r="A36" s="3" t="s">
        <v>801</v>
      </c>
    </row>
    <row r="37" spans="1:3">
      <c r="A37" s="4" t="s">
        <v>802</v>
      </c>
      <c r="B37" s="6">
        <v>86730</v>
      </c>
      <c r="C37" s="6">
        <v>81127</v>
      </c>
    </row>
    <row r="38" spans="1:3">
      <c r="A38" s="4" t="s">
        <v>813</v>
      </c>
    </row>
    <row r="39" spans="1:3">
      <c r="A39" s="3" t="s">
        <v>801</v>
      </c>
    </row>
    <row r="40" spans="1:3">
      <c r="A40" s="4" t="s">
        <v>802</v>
      </c>
      <c r="B40" s="6">
        <v>16667</v>
      </c>
      <c r="C40" s="6">
        <v>8165</v>
      </c>
    </row>
    <row r="41" spans="1:3">
      <c r="A41" s="4" t="s">
        <v>814</v>
      </c>
    </row>
    <row r="42" spans="1:3">
      <c r="A42" s="3" t="s">
        <v>801</v>
      </c>
    </row>
    <row r="43" spans="1:3">
      <c r="A43" s="4" t="s">
        <v>802</v>
      </c>
      <c r="B43" s="6">
        <v>12671</v>
      </c>
      <c r="C43" s="6">
        <v>8817</v>
      </c>
    </row>
    <row r="44" spans="1:3">
      <c r="A44" s="4" t="s">
        <v>815</v>
      </c>
    </row>
    <row r="45" spans="1:3">
      <c r="A45" s="3" t="s">
        <v>801</v>
      </c>
    </row>
    <row r="46" spans="1:3">
      <c r="A46" s="4" t="s">
        <v>802</v>
      </c>
      <c r="B46" s="6">
        <v>3308</v>
      </c>
      <c r="C46" s="6">
        <v>3732</v>
      </c>
    </row>
    <row r="47" spans="1:3">
      <c r="A47" s="4" t="s">
        <v>145</v>
      </c>
    </row>
    <row r="48" spans="1:3">
      <c r="A48" s="3" t="s">
        <v>801</v>
      </c>
    </row>
    <row r="49" spans="1:3">
      <c r="A49" s="4" t="s">
        <v>804</v>
      </c>
      <c r="B49" s="5">
        <v>151216</v>
      </c>
      <c r="C49" s="5">
        <v>137838</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10"/>
  <sheetViews>
    <sheetView workbookViewId="0"/>
  </sheetViews>
  <sheetFormatPr defaultRowHeight="15"/>
  <cols>
    <col min="1" max="1" width="80" customWidth="1"/>
    <col min="2" max="2" width="16" customWidth="1"/>
    <col min="3" max="4" width="14" customWidth="1"/>
  </cols>
  <sheetData>
    <row r="1" spans="1:4">
      <c r="A1" s="158" t="s">
        <v>816</v>
      </c>
      <c r="B1" s="165" t="s">
        <v>1</v>
      </c>
      <c r="C1" s="159"/>
      <c r="D1" s="159"/>
    </row>
    <row r="2" spans="1:4">
      <c r="A2" s="159"/>
      <c r="B2" s="2" t="s">
        <v>2</v>
      </c>
      <c r="C2" s="2" t="s">
        <v>154</v>
      </c>
      <c r="D2" s="2" t="s">
        <v>158</v>
      </c>
    </row>
    <row r="3" spans="1:4">
      <c r="A3" s="3" t="s">
        <v>801</v>
      </c>
    </row>
    <row r="4" spans="1:4">
      <c r="A4" s="4" t="s">
        <v>817</v>
      </c>
      <c r="B4" s="5">
        <v>8119</v>
      </c>
      <c r="C4" s="5">
        <v>7566</v>
      </c>
      <c r="D4" s="5">
        <v>7284</v>
      </c>
    </row>
    <row r="5" spans="1:4">
      <c r="A5" s="4" t="s">
        <v>129</v>
      </c>
    </row>
    <row r="6" spans="1:4">
      <c r="A6" s="3" t="s">
        <v>801</v>
      </c>
    </row>
    <row r="7" spans="1:4">
      <c r="A7" s="4" t="s">
        <v>817</v>
      </c>
      <c r="B7" s="6">
        <v>2320</v>
      </c>
      <c r="C7" s="6">
        <v>2269</v>
      </c>
      <c r="D7" s="6">
        <v>2186</v>
      </c>
    </row>
    <row r="8" spans="1:4">
      <c r="A8" s="4" t="s">
        <v>145</v>
      </c>
    </row>
    <row r="9" spans="1:4">
      <c r="A9" s="3" t="s">
        <v>801</v>
      </c>
    </row>
    <row r="10" spans="1:4">
      <c r="A10" s="4" t="s">
        <v>817</v>
      </c>
      <c r="B10" s="5">
        <v>5799</v>
      </c>
      <c r="C10" s="5">
        <v>5297</v>
      </c>
      <c r="D10" s="5">
        <v>5098</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14"/>
  <sheetViews>
    <sheetView workbookViewId="0"/>
  </sheetViews>
  <sheetFormatPr defaultRowHeight="15"/>
  <cols>
    <col min="1" max="1" width="66" customWidth="1"/>
    <col min="2" max="3" width="14" customWidth="1"/>
  </cols>
  <sheetData>
    <row r="1" spans="1:3">
      <c r="A1" s="1" t="s">
        <v>818</v>
      </c>
      <c r="B1" s="2" t="s">
        <v>2</v>
      </c>
      <c r="C1" s="2" t="s">
        <v>154</v>
      </c>
    </row>
    <row r="2" spans="1:3">
      <c r="A2" s="3" t="s">
        <v>819</v>
      </c>
    </row>
    <row r="3" spans="1:3">
      <c r="A3" s="4" t="s">
        <v>820</v>
      </c>
      <c r="B3" s="5">
        <v>22474</v>
      </c>
      <c r="C3" s="5">
        <v>22215</v>
      </c>
    </row>
    <row r="4" spans="1:3">
      <c r="A4" s="4" t="s">
        <v>821</v>
      </c>
      <c r="B4" s="6">
        <v>-7873</v>
      </c>
      <c r="C4" s="6">
        <v>-7150</v>
      </c>
    </row>
    <row r="5" spans="1:3">
      <c r="A5" s="4" t="s">
        <v>822</v>
      </c>
      <c r="B5" s="6">
        <v>14601</v>
      </c>
      <c r="C5" s="6">
        <v>15065</v>
      </c>
    </row>
    <row r="6" spans="1:3">
      <c r="A6" s="4" t="s">
        <v>823</v>
      </c>
    </row>
    <row r="7" spans="1:3">
      <c r="A7" s="3" t="s">
        <v>819</v>
      </c>
    </row>
    <row r="8" spans="1:3">
      <c r="A8" s="4" t="s">
        <v>820</v>
      </c>
      <c r="B8" s="6">
        <v>9402</v>
      </c>
      <c r="C8" s="6">
        <v>9260</v>
      </c>
    </row>
    <row r="9" spans="1:3">
      <c r="A9" s="4" t="s">
        <v>824</v>
      </c>
    </row>
    <row r="10" spans="1:3">
      <c r="A10" s="3" t="s">
        <v>819</v>
      </c>
    </row>
    <row r="11" spans="1:3">
      <c r="A11" s="4" t="s">
        <v>820</v>
      </c>
      <c r="B11" s="6">
        <v>8204</v>
      </c>
      <c r="C11" s="6">
        <v>8093</v>
      </c>
    </row>
    <row r="12" spans="1:3">
      <c r="A12" s="4" t="s">
        <v>633</v>
      </c>
    </row>
    <row r="13" spans="1:3">
      <c r="A13" s="3" t="s">
        <v>819</v>
      </c>
    </row>
    <row r="14" spans="1:3">
      <c r="A14" s="4" t="s">
        <v>820</v>
      </c>
      <c r="B14" s="5">
        <v>4868</v>
      </c>
      <c r="C14" s="5">
        <v>4862</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4"/>
  <sheetViews>
    <sheetView workbookViewId="0"/>
  </sheetViews>
  <sheetFormatPr defaultRowHeight="15"/>
  <cols>
    <col min="1" max="1" width="70" customWidth="1"/>
    <col min="2" max="2" width="16" customWidth="1"/>
    <col min="3" max="4" width="14" customWidth="1"/>
  </cols>
  <sheetData>
    <row r="1" spans="1:4">
      <c r="A1" s="158" t="s">
        <v>825</v>
      </c>
      <c r="B1" s="165" t="s">
        <v>1</v>
      </c>
      <c r="C1" s="159"/>
      <c r="D1" s="159"/>
    </row>
    <row r="2" spans="1:4">
      <c r="A2" s="159"/>
      <c r="B2" s="2" t="s">
        <v>2</v>
      </c>
      <c r="C2" s="2" t="s">
        <v>154</v>
      </c>
      <c r="D2" s="2" t="s">
        <v>158</v>
      </c>
    </row>
    <row r="3" spans="1:4">
      <c r="A3" s="3" t="s">
        <v>284</v>
      </c>
    </row>
    <row r="4" spans="1:4">
      <c r="A4" s="4" t="s">
        <v>826</v>
      </c>
      <c r="B4" s="5">
        <v>1200</v>
      </c>
      <c r="C4" s="5">
        <v>1181</v>
      </c>
      <c r="D4" s="5">
        <v>1102</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workbookViewId="0"/>
  </sheetViews>
  <sheetFormatPr defaultRowHeight="15"/>
  <cols>
    <col min="1" max="1" width="80" customWidth="1"/>
    <col min="2" max="2" width="13" customWidth="1"/>
    <col min="3" max="3" width="50" customWidth="1"/>
    <col min="4" max="4" width="48" customWidth="1"/>
    <col min="5" max="5" width="39" customWidth="1"/>
    <col min="6" max="6" width="80" customWidth="1"/>
    <col min="7" max="7" width="18" customWidth="1"/>
    <col min="8" max="8" width="67" customWidth="1"/>
    <col min="9" max="9" width="15" customWidth="1"/>
    <col min="10" max="10" width="25" customWidth="1"/>
  </cols>
  <sheetData>
    <row r="1" spans="1:10" ht="30">
      <c r="A1" s="1" t="s">
        <v>209</v>
      </c>
      <c r="B1" s="2" t="s">
        <v>210</v>
      </c>
      <c r="C1" s="2" t="s">
        <v>211</v>
      </c>
      <c r="D1" s="2" t="s">
        <v>212</v>
      </c>
      <c r="E1" s="2" t="s">
        <v>122</v>
      </c>
      <c r="F1" s="2" t="s">
        <v>213</v>
      </c>
      <c r="G1" s="2" t="s">
        <v>123</v>
      </c>
      <c r="H1" s="2" t="s">
        <v>214</v>
      </c>
      <c r="I1" s="2" t="s">
        <v>215</v>
      </c>
      <c r="J1" s="2" t="s">
        <v>126</v>
      </c>
    </row>
    <row r="2" spans="1:10">
      <c r="A2" s="4" t="s">
        <v>216</v>
      </c>
      <c r="B2" s="5">
        <v>351954</v>
      </c>
      <c r="C2" s="5">
        <v>-70</v>
      </c>
      <c r="D2" s="5">
        <v>35702</v>
      </c>
      <c r="E2" s="5">
        <v>58571</v>
      </c>
      <c r="F2" s="5">
        <v>-61375</v>
      </c>
      <c r="G2" s="5">
        <v>255786</v>
      </c>
      <c r="H2" s="5">
        <v>61305</v>
      </c>
      <c r="I2" s="5">
        <v>-1763</v>
      </c>
      <c r="J2" s="5">
        <v>3658</v>
      </c>
    </row>
    <row r="3" spans="1:10">
      <c r="A3" s="4" t="s">
        <v>171</v>
      </c>
      <c r="B3" s="6">
        <v>4322</v>
      </c>
      <c r="G3" s="6">
        <v>4021</v>
      </c>
      <c r="J3" s="6">
        <v>301</v>
      </c>
    </row>
    <row r="4" spans="1:10">
      <c r="A4" s="4" t="s">
        <v>205</v>
      </c>
      <c r="B4" s="6">
        <v>-2263</v>
      </c>
      <c r="E4" s="6">
        <v>-2211</v>
      </c>
      <c r="J4" s="6">
        <v>-52</v>
      </c>
    </row>
    <row r="5" spans="1:10">
      <c r="A5" s="4" t="s">
        <v>217</v>
      </c>
      <c r="B5" s="6">
        <v>-1287</v>
      </c>
      <c r="D5" s="6">
        <v>59</v>
      </c>
      <c r="I5" s="6">
        <v>-1346</v>
      </c>
    </row>
    <row r="6" spans="1:10">
      <c r="A6" s="4" t="s">
        <v>218</v>
      </c>
      <c r="B6" s="6">
        <v>-156</v>
      </c>
      <c r="D6" s="6">
        <v>-46</v>
      </c>
      <c r="J6" s="6">
        <v>-110</v>
      </c>
    </row>
    <row r="7" spans="1:10">
      <c r="A7" s="4" t="s">
        <v>219</v>
      </c>
      <c r="B7" s="6">
        <v>352500</v>
      </c>
      <c r="D7" s="6">
        <v>35715</v>
      </c>
      <c r="E7" s="6">
        <v>-5015</v>
      </c>
      <c r="G7" s="6">
        <v>321112</v>
      </c>
      <c r="I7" s="6">
        <v>-3109</v>
      </c>
      <c r="J7" s="6">
        <v>3797</v>
      </c>
    </row>
    <row r="8" spans="1:10">
      <c r="A8" s="4" t="s">
        <v>171</v>
      </c>
      <c r="B8" s="6">
        <v>81792</v>
      </c>
      <c r="G8" s="6">
        <v>81417</v>
      </c>
      <c r="J8" s="6">
        <v>375</v>
      </c>
    </row>
    <row r="9" spans="1:10">
      <c r="A9" s="4" t="s">
        <v>205</v>
      </c>
      <c r="B9" s="6">
        <v>-198</v>
      </c>
      <c r="E9" s="6">
        <v>-228</v>
      </c>
      <c r="J9" s="6">
        <v>30</v>
      </c>
    </row>
    <row r="10" spans="1:10">
      <c r="A10" s="4" t="s">
        <v>217</v>
      </c>
      <c r="B10" s="6">
        <v>-4995</v>
      </c>
      <c r="D10" s="6">
        <v>21</v>
      </c>
      <c r="I10" s="6">
        <v>-5016</v>
      </c>
    </row>
    <row r="11" spans="1:10">
      <c r="A11" s="4" t="s">
        <v>218</v>
      </c>
      <c r="B11" s="6">
        <v>-536</v>
      </c>
      <c r="D11" s="6">
        <v>-70</v>
      </c>
      <c r="G11" s="6">
        <v>-36</v>
      </c>
      <c r="J11" s="6">
        <v>-430</v>
      </c>
    </row>
    <row r="12" spans="1:10">
      <c r="A12" s="4" t="s">
        <v>220</v>
      </c>
      <c r="B12" s="6">
        <v>428563</v>
      </c>
      <c r="C12" s="5">
        <v>-388</v>
      </c>
      <c r="D12" s="6">
        <v>35666</v>
      </c>
      <c r="E12" s="6">
        <v>-5243</v>
      </c>
      <c r="G12" s="6">
        <v>402493</v>
      </c>
      <c r="H12" s="5">
        <v>-388</v>
      </c>
      <c r="I12" s="6">
        <v>-8125</v>
      </c>
      <c r="J12" s="6">
        <v>3772</v>
      </c>
    </row>
    <row r="13" spans="1:10">
      <c r="A13" s="4" t="s">
        <v>171</v>
      </c>
      <c r="B13" s="6">
        <v>43253</v>
      </c>
      <c r="G13" s="6">
        <v>42521</v>
      </c>
      <c r="J13" s="6">
        <v>732</v>
      </c>
    </row>
    <row r="14" spans="1:10">
      <c r="A14" s="4" t="s">
        <v>205</v>
      </c>
      <c r="B14" s="6">
        <v>1019</v>
      </c>
      <c r="E14" s="6">
        <v>1000</v>
      </c>
      <c r="J14" s="6">
        <v>19</v>
      </c>
    </row>
    <row r="15" spans="1:10">
      <c r="A15" s="4" t="s">
        <v>217</v>
      </c>
      <c r="B15" s="6">
        <v>-24728</v>
      </c>
      <c r="I15" s="6">
        <v>-24728</v>
      </c>
    </row>
    <row r="16" spans="1:10">
      <c r="A16" s="4" t="s">
        <v>218</v>
      </c>
      <c r="B16" s="6">
        <v>3617</v>
      </c>
      <c r="D16" s="6">
        <v>-32</v>
      </c>
      <c r="J16" s="6">
        <v>3649</v>
      </c>
    </row>
    <row r="17" spans="1:10">
      <c r="A17" s="4" t="s">
        <v>221</v>
      </c>
      <c r="B17" s="5">
        <v>451336</v>
      </c>
      <c r="D17" s="5">
        <v>35634</v>
      </c>
      <c r="E17" s="5">
        <v>-4243</v>
      </c>
      <c r="G17" s="5">
        <v>444626</v>
      </c>
      <c r="I17" s="5">
        <v>-32853</v>
      </c>
      <c r="J17" s="5">
        <v>8172</v>
      </c>
    </row>
  </sheetData>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6"/>
  <sheetViews>
    <sheetView workbookViewId="0"/>
  </sheetViews>
  <sheetFormatPr defaultRowHeight="15"/>
  <cols>
    <col min="1" max="1" width="80" customWidth="1"/>
    <col min="2" max="2" width="16" customWidth="1"/>
    <col min="3" max="3" width="14" customWidth="1"/>
  </cols>
  <sheetData>
    <row r="1" spans="1:3">
      <c r="A1" s="158" t="s">
        <v>827</v>
      </c>
      <c r="B1" s="165" t="s">
        <v>1</v>
      </c>
      <c r="C1" s="159"/>
    </row>
    <row r="2" spans="1:3">
      <c r="A2" s="159"/>
      <c r="B2" s="2" t="s">
        <v>2</v>
      </c>
      <c r="C2" s="2" t="s">
        <v>154</v>
      </c>
    </row>
    <row r="3" spans="1:3">
      <c r="A3" s="3" t="s">
        <v>828</v>
      </c>
    </row>
    <row r="4" spans="1:3">
      <c r="A4" s="4" t="s">
        <v>829</v>
      </c>
      <c r="B4" s="5">
        <v>4262</v>
      </c>
      <c r="C4" s="5">
        <v>4415</v>
      </c>
    </row>
    <row r="5" spans="1:3">
      <c r="A5" s="4" t="s">
        <v>830</v>
      </c>
      <c r="B5" s="6">
        <v>947</v>
      </c>
      <c r="C5" s="6">
        <v>1441</v>
      </c>
    </row>
    <row r="6" spans="1:3">
      <c r="A6" s="4" t="s">
        <v>210</v>
      </c>
      <c r="B6" s="5">
        <v>5209</v>
      </c>
      <c r="C6" s="5">
        <v>5856</v>
      </c>
    </row>
  </sheetData>
  <mergeCells count="2">
    <mergeCell ref="A1:A2"/>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B9"/>
  <sheetViews>
    <sheetView workbookViewId="0"/>
  </sheetViews>
  <sheetFormatPr defaultRowHeight="15"/>
  <cols>
    <col min="1" max="1" width="80" customWidth="1"/>
    <col min="2" max="2" width="21" customWidth="1"/>
  </cols>
  <sheetData>
    <row r="1" spans="1:2" ht="30">
      <c r="A1" s="1" t="s">
        <v>831</v>
      </c>
      <c r="B1" s="2" t="s">
        <v>100</v>
      </c>
    </row>
    <row r="2" spans="1:2">
      <c r="A2" s="3" t="s">
        <v>832</v>
      </c>
    </row>
    <row r="3" spans="1:2">
      <c r="A3" s="4" t="s">
        <v>833</v>
      </c>
      <c r="B3" s="5">
        <v>2618</v>
      </c>
    </row>
    <row r="4" spans="1:2">
      <c r="A4" s="4" t="s">
        <v>834</v>
      </c>
      <c r="B4" s="6">
        <v>1962</v>
      </c>
    </row>
    <row r="5" spans="1:2">
      <c r="A5" s="4" t="s">
        <v>835</v>
      </c>
      <c r="B5" s="6">
        <v>1429</v>
      </c>
    </row>
    <row r="6" spans="1:2">
      <c r="A6" s="4" t="s">
        <v>836</v>
      </c>
      <c r="B6" s="6">
        <v>905</v>
      </c>
    </row>
    <row r="7" spans="1:2">
      <c r="A7" s="4" t="s">
        <v>837</v>
      </c>
      <c r="B7" s="6">
        <v>443</v>
      </c>
    </row>
    <row r="8" spans="1:2">
      <c r="A8" s="4" t="s">
        <v>838</v>
      </c>
      <c r="B8" s="6">
        <v>387</v>
      </c>
    </row>
    <row r="9" spans="1:2">
      <c r="A9" s="4" t="s">
        <v>210</v>
      </c>
      <c r="B9" s="5">
        <v>7744</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10"/>
  <sheetViews>
    <sheetView workbookViewId="0"/>
  </sheetViews>
  <sheetFormatPr defaultRowHeight="15"/>
  <cols>
    <col min="1" max="1" width="80" customWidth="1"/>
    <col min="2" max="2" width="16" customWidth="1"/>
    <col min="3" max="4" width="65" customWidth="1"/>
  </cols>
  <sheetData>
    <row r="1" spans="1:4" ht="30">
      <c r="A1" s="158" t="s">
        <v>839</v>
      </c>
      <c r="B1" s="2" t="s">
        <v>1</v>
      </c>
    </row>
    <row r="2" spans="1:4">
      <c r="A2" s="159"/>
      <c r="B2" s="2" t="s">
        <v>158</v>
      </c>
      <c r="C2" s="2" t="s">
        <v>2</v>
      </c>
      <c r="D2" s="2" t="s">
        <v>154</v>
      </c>
    </row>
    <row r="3" spans="1:4">
      <c r="A3" s="3" t="s">
        <v>284</v>
      </c>
    </row>
    <row r="4" spans="1:4">
      <c r="A4" s="4" t="s">
        <v>524</v>
      </c>
      <c r="C4" s="5">
        <v>5579</v>
      </c>
      <c r="D4" s="5">
        <v>5941</v>
      </c>
    </row>
    <row r="5" spans="1:4">
      <c r="A5" s="4" t="s">
        <v>840</v>
      </c>
      <c r="C5" s="4" t="s">
        <v>257</v>
      </c>
      <c r="D5" s="4" t="s">
        <v>257</v>
      </c>
    </row>
    <row r="6" spans="1:4">
      <c r="A6" s="4" t="s">
        <v>525</v>
      </c>
      <c r="C6" s="5">
        <v>5469</v>
      </c>
      <c r="D6" s="5">
        <v>5882</v>
      </c>
    </row>
    <row r="7" spans="1:4">
      <c r="A7" s="4" t="s">
        <v>841</v>
      </c>
      <c r="C7" s="4" t="s">
        <v>842</v>
      </c>
      <c r="D7" s="4" t="s">
        <v>842</v>
      </c>
    </row>
    <row r="8" spans="1:4">
      <c r="A8" s="4" t="s">
        <v>843</v>
      </c>
      <c r="C8" s="4" t="s">
        <v>844</v>
      </c>
      <c r="D8" s="4" t="s">
        <v>845</v>
      </c>
    </row>
    <row r="9" spans="1:4">
      <c r="A9" s="4" t="s">
        <v>846</v>
      </c>
      <c r="C9" s="4" t="s">
        <v>847</v>
      </c>
      <c r="D9" s="4" t="s">
        <v>848</v>
      </c>
    </row>
    <row r="10" spans="1:4">
      <c r="A10" s="4" t="s">
        <v>849</v>
      </c>
      <c r="B10" s="5">
        <v>1649</v>
      </c>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11"/>
  <sheetViews>
    <sheetView workbookViewId="0"/>
  </sheetViews>
  <sheetFormatPr defaultRowHeight="15"/>
  <cols>
    <col min="1" max="1" width="80" customWidth="1"/>
    <col min="2" max="3" width="14" customWidth="1"/>
  </cols>
  <sheetData>
    <row r="1" spans="1:3" ht="30">
      <c r="A1" s="1" t="s">
        <v>850</v>
      </c>
      <c r="B1" s="2" t="s">
        <v>2</v>
      </c>
      <c r="C1" s="2" t="s">
        <v>154</v>
      </c>
    </row>
    <row r="2" spans="1:3">
      <c r="A2" s="3" t="s">
        <v>851</v>
      </c>
    </row>
    <row r="3" spans="1:3">
      <c r="A3" s="4" t="s">
        <v>852</v>
      </c>
      <c r="B3" s="5">
        <v>1342</v>
      </c>
      <c r="C3" s="5">
        <v>1374</v>
      </c>
    </row>
    <row r="4" spans="1:3">
      <c r="A4" s="4" t="s">
        <v>853</v>
      </c>
      <c r="B4" s="6">
        <v>1111</v>
      </c>
      <c r="C4" s="6">
        <v>1183</v>
      </c>
    </row>
    <row r="5" spans="1:3">
      <c r="A5" s="4" t="s">
        <v>854</v>
      </c>
      <c r="B5" s="6">
        <v>905</v>
      </c>
      <c r="C5" s="6">
        <v>950</v>
      </c>
    </row>
    <row r="6" spans="1:3">
      <c r="A6" s="4" t="s">
        <v>855</v>
      </c>
      <c r="B6" s="6">
        <v>725</v>
      </c>
      <c r="C6" s="6">
        <v>764</v>
      </c>
    </row>
    <row r="7" spans="1:3">
      <c r="A7" s="4" t="s">
        <v>856</v>
      </c>
      <c r="B7" s="6">
        <v>544</v>
      </c>
      <c r="C7" s="6">
        <v>620</v>
      </c>
    </row>
    <row r="8" spans="1:3">
      <c r="A8" s="4" t="s">
        <v>838</v>
      </c>
      <c r="B8" s="6">
        <v>1691</v>
      </c>
      <c r="C8" s="6">
        <v>1988</v>
      </c>
    </row>
    <row r="9" spans="1:3">
      <c r="A9" s="4" t="s">
        <v>857</v>
      </c>
      <c r="B9" s="6">
        <v>6318</v>
      </c>
      <c r="C9" s="6">
        <v>6879</v>
      </c>
    </row>
    <row r="10" spans="1:3">
      <c r="A10" s="4" t="s">
        <v>858</v>
      </c>
      <c r="B10" s="6">
        <v>-849</v>
      </c>
      <c r="C10" s="6">
        <v>-997</v>
      </c>
    </row>
    <row r="11" spans="1:3">
      <c r="A11" s="4" t="s">
        <v>859</v>
      </c>
      <c r="B11" s="5">
        <v>5469</v>
      </c>
      <c r="C11" s="5">
        <v>5882</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8"/>
  <sheetViews>
    <sheetView workbookViewId="0"/>
  </sheetViews>
  <sheetFormatPr defaultRowHeight="15"/>
  <cols>
    <col min="1" max="1" width="78" customWidth="1"/>
    <col min="2" max="2" width="16" customWidth="1"/>
    <col min="3" max="3" width="14" customWidth="1"/>
  </cols>
  <sheetData>
    <row r="1" spans="1:3">
      <c r="A1" s="158" t="s">
        <v>860</v>
      </c>
      <c r="B1" s="165" t="s">
        <v>1</v>
      </c>
      <c r="C1" s="159"/>
    </row>
    <row r="2" spans="1:3">
      <c r="A2" s="159"/>
      <c r="B2" s="2" t="s">
        <v>2</v>
      </c>
      <c r="C2" s="2" t="s">
        <v>154</v>
      </c>
    </row>
    <row r="3" spans="1:3">
      <c r="A3" s="3" t="s">
        <v>861</v>
      </c>
    </row>
    <row r="4" spans="1:3">
      <c r="A4" s="4" t="s">
        <v>862</v>
      </c>
      <c r="B4" s="5">
        <v>1413</v>
      </c>
      <c r="C4" s="5">
        <v>1459</v>
      </c>
    </row>
    <row r="5" spans="1:3">
      <c r="A5" s="4" t="s">
        <v>863</v>
      </c>
      <c r="B5" s="6">
        <v>145</v>
      </c>
      <c r="C5" s="6">
        <v>178</v>
      </c>
    </row>
    <row r="6" spans="1:3">
      <c r="A6" s="4" t="s">
        <v>864</v>
      </c>
      <c r="B6" s="6">
        <v>228</v>
      </c>
      <c r="C6" s="6">
        <v>276</v>
      </c>
    </row>
    <row r="7" spans="1:3">
      <c r="A7" s="4" t="s">
        <v>865</v>
      </c>
      <c r="B7" s="6">
        <v>-10</v>
      </c>
      <c r="C7" s="6">
        <v>-24</v>
      </c>
    </row>
    <row r="8" spans="1:3">
      <c r="A8" s="4" t="s">
        <v>866</v>
      </c>
      <c r="B8" s="5">
        <v>1776</v>
      </c>
      <c r="C8" s="5">
        <v>1889</v>
      </c>
    </row>
  </sheetData>
  <mergeCells count="2">
    <mergeCell ref="A1:A2"/>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F10"/>
  <sheetViews>
    <sheetView workbookViewId="0"/>
  </sheetViews>
  <sheetFormatPr defaultRowHeight="15"/>
  <cols>
    <col min="1" max="2" width="80" customWidth="1"/>
    <col min="3" max="3" width="15" customWidth="1"/>
    <col min="4" max="4" width="16" customWidth="1"/>
    <col min="5" max="5" width="13" customWidth="1"/>
    <col min="6" max="6" width="14" customWidth="1"/>
  </cols>
  <sheetData>
    <row r="1" spans="1:6" ht="30">
      <c r="A1" s="158" t="s">
        <v>867</v>
      </c>
      <c r="B1" s="159"/>
      <c r="C1" s="2" t="s">
        <v>733</v>
      </c>
      <c r="D1" s="165" t="s">
        <v>1</v>
      </c>
      <c r="E1" s="159"/>
      <c r="F1" s="159"/>
    </row>
    <row r="2" spans="1:6">
      <c r="A2" s="159"/>
      <c r="B2" s="159"/>
      <c r="C2" s="2" t="s">
        <v>4</v>
      </c>
      <c r="D2" s="165" t="s">
        <v>2</v>
      </c>
      <c r="E2" s="159"/>
      <c r="F2" s="2" t="s">
        <v>154</v>
      </c>
    </row>
    <row r="3" spans="1:6">
      <c r="A3" s="3" t="s">
        <v>287</v>
      </c>
    </row>
    <row r="4" spans="1:6">
      <c r="A4" s="4" t="s">
        <v>758</v>
      </c>
      <c r="D4" s="5">
        <v>81882</v>
      </c>
      <c r="E4" s="4" t="s">
        <v>105</v>
      </c>
      <c r="F4" s="5">
        <v>81025</v>
      </c>
    </row>
    <row r="5" spans="1:6">
      <c r="A5" s="4" t="s">
        <v>868</v>
      </c>
      <c r="D5" s="6">
        <v>1758</v>
      </c>
      <c r="F5" s="6">
        <v>890</v>
      </c>
    </row>
    <row r="6" spans="1:6">
      <c r="A6" s="4" t="s">
        <v>869</v>
      </c>
      <c r="C6" s="5">
        <v>-10000</v>
      </c>
      <c r="D6" s="6">
        <v>-10033</v>
      </c>
      <c r="F6" s="6">
        <v>-90</v>
      </c>
    </row>
    <row r="7" spans="1:6">
      <c r="A7" s="4" t="s">
        <v>870</v>
      </c>
      <c r="D7" s="6">
        <v>127</v>
      </c>
      <c r="F7" s="6">
        <v>57</v>
      </c>
    </row>
    <row r="8" spans="1:6">
      <c r="A8" s="4" t="s">
        <v>871</v>
      </c>
      <c r="B8" s="4" t="s">
        <v>105</v>
      </c>
      <c r="D8" s="5">
        <v>73734</v>
      </c>
      <c r="F8" s="5">
        <v>81882</v>
      </c>
    </row>
    <row r="9" spans="1:6">
      <c r="A9" s="159"/>
      <c r="B9" s="159"/>
      <c r="C9" s="159"/>
      <c r="D9" s="159"/>
      <c r="E9" s="159"/>
    </row>
    <row r="10" spans="1:6">
      <c r="A10" s="4" t="s">
        <v>105</v>
      </c>
      <c r="B10" s="164" t="s">
        <v>151</v>
      </c>
      <c r="C10" s="159"/>
      <c r="D10" s="159"/>
      <c r="E10" s="159"/>
    </row>
  </sheetData>
  <mergeCells count="5">
    <mergeCell ref="A1:B2"/>
    <mergeCell ref="D1:F1"/>
    <mergeCell ref="D2:E2"/>
    <mergeCell ref="A9:E9"/>
    <mergeCell ref="B10:E10"/>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3"/>
  <sheetViews>
    <sheetView workbookViewId="0"/>
  </sheetViews>
  <sheetFormatPr defaultRowHeight="15"/>
  <cols>
    <col min="1" max="1" width="80" customWidth="1"/>
    <col min="2" max="3" width="14" customWidth="1"/>
  </cols>
  <sheetData>
    <row r="1" spans="1:3" ht="30">
      <c r="A1" s="1" t="s">
        <v>872</v>
      </c>
      <c r="B1" s="2" t="s">
        <v>2</v>
      </c>
      <c r="C1" s="2" t="s">
        <v>154</v>
      </c>
    </row>
    <row r="2" spans="1:3">
      <c r="A2" s="3" t="s">
        <v>287</v>
      </c>
    </row>
    <row r="3" spans="1:3">
      <c r="A3" s="4" t="s">
        <v>873</v>
      </c>
      <c r="B3" s="5">
        <v>11</v>
      </c>
      <c r="C3" s="7">
        <v>1.1000000000000001</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33"/>
  <sheetViews>
    <sheetView workbookViewId="0"/>
  </sheetViews>
  <sheetFormatPr defaultRowHeight="15"/>
  <cols>
    <col min="1" max="1" width="80" customWidth="1"/>
    <col min="2" max="3" width="14" customWidth="1"/>
  </cols>
  <sheetData>
    <row r="1" spans="1:3">
      <c r="A1" s="1" t="s">
        <v>874</v>
      </c>
      <c r="B1" s="2" t="s">
        <v>2</v>
      </c>
      <c r="C1" s="2" t="s">
        <v>154</v>
      </c>
    </row>
    <row r="2" spans="1:3">
      <c r="A2" s="4" t="s">
        <v>129</v>
      </c>
    </row>
    <row r="3" spans="1:3">
      <c r="A3" s="3" t="s">
        <v>875</v>
      </c>
    </row>
    <row r="4" spans="1:3">
      <c r="A4" s="4" t="s">
        <v>876</v>
      </c>
      <c r="B4" s="5">
        <v>40685</v>
      </c>
      <c r="C4" s="5">
        <v>41153</v>
      </c>
    </row>
    <row r="5" spans="1:3">
      <c r="A5" s="4" t="s">
        <v>877</v>
      </c>
      <c r="B5" s="6">
        <v>11223</v>
      </c>
      <c r="C5" s="6">
        <v>10102</v>
      </c>
    </row>
    <row r="6" spans="1:3">
      <c r="A6" s="4" t="s">
        <v>145</v>
      </c>
    </row>
    <row r="7" spans="1:3">
      <c r="A7" s="3" t="s">
        <v>875</v>
      </c>
    </row>
    <row r="8" spans="1:3">
      <c r="A8" s="4" t="s">
        <v>876</v>
      </c>
      <c r="B8" s="6">
        <v>1681</v>
      </c>
      <c r="C8" s="6">
        <v>1003</v>
      </c>
    </row>
    <row r="9" spans="1:3">
      <c r="A9" s="4" t="s">
        <v>877</v>
      </c>
      <c r="B9" s="6">
        <v>459</v>
      </c>
      <c r="C9" s="6">
        <v>408</v>
      </c>
    </row>
    <row r="10" spans="1:3">
      <c r="A10" s="4" t="s">
        <v>878</v>
      </c>
    </row>
    <row r="11" spans="1:3">
      <c r="A11" s="3" t="s">
        <v>875</v>
      </c>
    </row>
    <row r="12" spans="1:3">
      <c r="A12" s="4" t="s">
        <v>876</v>
      </c>
      <c r="B12" s="6">
        <v>5206</v>
      </c>
      <c r="C12" s="6">
        <v>5286</v>
      </c>
    </row>
    <row r="13" spans="1:3">
      <c r="A13" s="4" t="s">
        <v>877</v>
      </c>
      <c r="B13" s="6">
        <v>779</v>
      </c>
      <c r="C13" s="6">
        <v>759</v>
      </c>
    </row>
    <row r="14" spans="1:3">
      <c r="A14" s="4" t="s">
        <v>879</v>
      </c>
    </row>
    <row r="15" spans="1:3">
      <c r="A15" s="3" t="s">
        <v>875</v>
      </c>
    </row>
    <row r="16" spans="1:3">
      <c r="A16" s="4" t="s">
        <v>876</v>
      </c>
      <c r="B16" s="6">
        <v>27374</v>
      </c>
      <c r="C16" s="6">
        <v>27943</v>
      </c>
    </row>
    <row r="17" spans="1:3">
      <c r="A17" s="4" t="s">
        <v>877</v>
      </c>
      <c r="B17" s="6">
        <v>5756</v>
      </c>
      <c r="C17" s="6">
        <v>5025</v>
      </c>
    </row>
    <row r="18" spans="1:3">
      <c r="A18" s="4" t="s">
        <v>880</v>
      </c>
    </row>
    <row r="19" spans="1:3">
      <c r="A19" s="3" t="s">
        <v>875</v>
      </c>
    </row>
    <row r="20" spans="1:3">
      <c r="A20" s="4" t="s">
        <v>876</v>
      </c>
      <c r="B20" s="6">
        <v>678</v>
      </c>
      <c r="C20" s="6">
        <v>678</v>
      </c>
    </row>
    <row r="21" spans="1:3">
      <c r="A21" s="4" t="s">
        <v>877</v>
      </c>
      <c r="B21" s="6">
        <v>361</v>
      </c>
      <c r="C21" s="6">
        <v>324</v>
      </c>
    </row>
    <row r="22" spans="1:3">
      <c r="A22" s="4" t="s">
        <v>881</v>
      </c>
    </row>
    <row r="23" spans="1:3">
      <c r="A23" s="3" t="s">
        <v>875</v>
      </c>
    </row>
    <row r="24" spans="1:3">
      <c r="A24" s="4" t="s">
        <v>876</v>
      </c>
      <c r="B24" s="6">
        <v>3339</v>
      </c>
      <c r="C24" s="6">
        <v>3364</v>
      </c>
    </row>
    <row r="25" spans="1:3">
      <c r="A25" s="4" t="s">
        <v>877</v>
      </c>
      <c r="B25" s="6">
        <v>1375</v>
      </c>
      <c r="C25" s="6">
        <v>1286</v>
      </c>
    </row>
    <row r="26" spans="1:3" ht="30">
      <c r="A26" s="4" t="s">
        <v>882</v>
      </c>
    </row>
    <row r="27" spans="1:3">
      <c r="A27" s="3" t="s">
        <v>875</v>
      </c>
    </row>
    <row r="28" spans="1:3">
      <c r="A28" s="4" t="s">
        <v>876</v>
      </c>
      <c r="B28" s="6">
        <v>1003</v>
      </c>
      <c r="C28" s="6">
        <v>325</v>
      </c>
    </row>
    <row r="29" spans="1:3">
      <c r="A29" s="4" t="s">
        <v>877</v>
      </c>
      <c r="B29" s="6">
        <v>98</v>
      </c>
      <c r="C29" s="6">
        <v>84</v>
      </c>
    </row>
    <row r="30" spans="1:3">
      <c r="A30" s="4" t="s">
        <v>883</v>
      </c>
    </row>
    <row r="31" spans="1:3">
      <c r="A31" s="3" t="s">
        <v>875</v>
      </c>
    </row>
    <row r="32" spans="1:3">
      <c r="A32" s="4" t="s">
        <v>876</v>
      </c>
      <c r="B32" s="6">
        <v>4766</v>
      </c>
      <c r="C32" s="6">
        <v>4560</v>
      </c>
    </row>
    <row r="33" spans="1:3">
      <c r="A33" s="4" t="s">
        <v>877</v>
      </c>
      <c r="B33" s="5">
        <v>3313</v>
      </c>
      <c r="C33" s="5">
        <v>3032</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E16"/>
  <sheetViews>
    <sheetView workbookViewId="0"/>
  </sheetViews>
  <sheetFormatPr defaultRowHeight="15"/>
  <cols>
    <col min="1" max="1" width="80" customWidth="1"/>
    <col min="2" max="2" width="15" customWidth="1"/>
    <col min="3" max="3" width="16" customWidth="1"/>
    <col min="4" max="5" width="14" customWidth="1"/>
  </cols>
  <sheetData>
    <row r="1" spans="1:5" ht="30">
      <c r="A1" s="158" t="s">
        <v>884</v>
      </c>
      <c r="B1" s="2" t="s">
        <v>733</v>
      </c>
      <c r="C1" s="165" t="s">
        <v>1</v>
      </c>
      <c r="D1" s="159"/>
      <c r="E1" s="159"/>
    </row>
    <row r="2" spans="1:5">
      <c r="A2" s="159"/>
      <c r="B2" s="2" t="s">
        <v>4</v>
      </c>
      <c r="C2" s="2" t="s">
        <v>2</v>
      </c>
      <c r="D2" s="2" t="s">
        <v>154</v>
      </c>
      <c r="E2" s="2" t="s">
        <v>158</v>
      </c>
    </row>
    <row r="3" spans="1:5">
      <c r="A3" s="3" t="s">
        <v>885</v>
      </c>
    </row>
    <row r="4" spans="1:5">
      <c r="A4" s="4" t="s">
        <v>886</v>
      </c>
      <c r="C4" s="5">
        <v>1277</v>
      </c>
      <c r="D4" s="5">
        <v>1317</v>
      </c>
      <c r="E4" s="5">
        <v>1393</v>
      </c>
    </row>
    <row r="5" spans="1:5">
      <c r="A5" s="4" t="s">
        <v>887</v>
      </c>
      <c r="C5" s="6">
        <v>1262</v>
      </c>
    </row>
    <row r="6" spans="1:5">
      <c r="A6" s="4" t="s">
        <v>888</v>
      </c>
      <c r="C6" s="6">
        <v>1190</v>
      </c>
    </row>
    <row r="7" spans="1:5">
      <c r="A7" s="4" t="s">
        <v>889</v>
      </c>
      <c r="C7" s="6">
        <v>1108</v>
      </c>
    </row>
    <row r="8" spans="1:5">
      <c r="A8" s="4" t="s">
        <v>890</v>
      </c>
      <c r="C8" s="6">
        <v>986</v>
      </c>
    </row>
    <row r="9" spans="1:5">
      <c r="A9" s="4" t="s">
        <v>891</v>
      </c>
      <c r="C9" s="6">
        <v>906</v>
      </c>
    </row>
    <row r="10" spans="1:5">
      <c r="A10" s="4" t="s">
        <v>892</v>
      </c>
      <c r="C10" s="6">
        <v>18300</v>
      </c>
      <c r="D10" s="6">
        <v>19000</v>
      </c>
    </row>
    <row r="11" spans="1:5">
      <c r="A11" s="4" t="s">
        <v>893</v>
      </c>
      <c r="B11" s="5">
        <v>10000</v>
      </c>
      <c r="C11" s="5">
        <v>10033</v>
      </c>
      <c r="D11" s="5">
        <v>90</v>
      </c>
    </row>
    <row r="12" spans="1:5">
      <c r="A12" s="4" t="s">
        <v>894</v>
      </c>
      <c r="B12" s="6">
        <v>638</v>
      </c>
    </row>
    <row r="13" spans="1:5">
      <c r="A13" s="4" t="s">
        <v>895</v>
      </c>
    </row>
    <row r="14" spans="1:5">
      <c r="A14" s="3" t="s">
        <v>885</v>
      </c>
    </row>
    <row r="15" spans="1:5">
      <c r="A15" s="4" t="s">
        <v>896</v>
      </c>
      <c r="B15" s="6">
        <v>10000</v>
      </c>
    </row>
    <row r="16" spans="1:5">
      <c r="A16" s="4" t="s">
        <v>897</v>
      </c>
      <c r="B16" s="5">
        <v>31000</v>
      </c>
    </row>
  </sheetData>
  <mergeCells count="2">
    <mergeCell ref="A1:A2"/>
    <mergeCell ref="C1:E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7"/>
  <sheetViews>
    <sheetView workbookViewId="0"/>
  </sheetViews>
  <sheetFormatPr defaultRowHeight="15"/>
  <cols>
    <col min="1" max="1" width="80" customWidth="1"/>
    <col min="2" max="3" width="24" customWidth="1"/>
  </cols>
  <sheetData>
    <row r="1" spans="1:3">
      <c r="A1" s="158" t="s">
        <v>898</v>
      </c>
      <c r="B1" s="165" t="s">
        <v>1</v>
      </c>
      <c r="C1" s="159"/>
    </row>
    <row r="2" spans="1:3">
      <c r="A2" s="159"/>
      <c r="B2" s="2" t="s">
        <v>2</v>
      </c>
      <c r="C2" s="2" t="s">
        <v>154</v>
      </c>
    </row>
    <row r="3" spans="1:3">
      <c r="A3" s="3" t="s">
        <v>899</v>
      </c>
    </row>
    <row r="4" spans="1:3">
      <c r="A4" s="4" t="s">
        <v>142</v>
      </c>
      <c r="B4" s="5">
        <v>1065</v>
      </c>
      <c r="C4" s="5">
        <v>968</v>
      </c>
    </row>
    <row r="5" spans="1:3">
      <c r="A5" s="4" t="s">
        <v>900</v>
      </c>
      <c r="B5" s="6">
        <v>10991</v>
      </c>
      <c r="C5" s="6">
        <v>14385</v>
      </c>
    </row>
    <row r="6" spans="1:3">
      <c r="A6" s="4" t="s">
        <v>901</v>
      </c>
      <c r="B6" s="5">
        <v>727</v>
      </c>
      <c r="C6" s="5">
        <v>397</v>
      </c>
    </row>
    <row r="7" spans="1:3">
      <c r="A7" s="4" t="s">
        <v>902</v>
      </c>
      <c r="B7" s="4" t="s">
        <v>903</v>
      </c>
      <c r="C7" s="4" t="s">
        <v>904</v>
      </c>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147</vt:i4>
      </vt:variant>
    </vt:vector>
  </HeadingPairs>
  <TitlesOfParts>
    <vt:vector size="147" baseType="lpstr">
      <vt:lpstr>Document and Entity Information</vt:lpstr>
      <vt:lpstr>BRK</vt:lpstr>
      <vt:lpstr>Consolidated Statements of Earn</vt:lpstr>
      <vt:lpstr>Consolidated Statements of Cash</vt:lpstr>
      <vt:lpstr>Consolidated Balance Sheets</vt:lpstr>
      <vt:lpstr>Consolidated Balance Sheets (Pa</vt:lpstr>
      <vt:lpstr>Consolidated Statements of Ea_2</vt:lpstr>
      <vt:lpstr>Consolidated Statements of Comp</vt:lpstr>
      <vt:lpstr>Consolidated Statements of Chan</vt:lpstr>
      <vt:lpstr>Significant accounting policies</vt:lpstr>
      <vt:lpstr>Business acquisitions</vt:lpstr>
      <vt:lpstr>Investments in fixed maturity s</vt:lpstr>
      <vt:lpstr>Investments in equity securitie</vt:lpstr>
      <vt:lpstr>Equity method investments</vt:lpstr>
      <vt:lpstr>Investment gains_losses</vt:lpstr>
      <vt:lpstr>Loans and finance receivables</vt:lpstr>
      <vt:lpstr>Other receivables</vt:lpstr>
      <vt:lpstr>Inventories</vt:lpstr>
      <vt:lpstr>Property, plant and equipment i</vt:lpstr>
      <vt:lpstr>Leases</vt:lpstr>
      <vt:lpstr>Goodwill and other intangible a</vt:lpstr>
      <vt:lpstr>Derivative contracts</vt:lpstr>
      <vt:lpstr>Unpaid losses and loss adjustme</vt:lpstr>
      <vt:lpstr>Retroactive reinsurance contrac</vt:lpstr>
      <vt:lpstr>Notes payable and other borrowi</vt:lpstr>
      <vt:lpstr>Income taxes</vt:lpstr>
      <vt:lpstr>Dividend restrictions - Insuran</vt:lpstr>
      <vt:lpstr>Fair value measurements</vt:lpstr>
      <vt:lpstr>Accumulated other comprehensive</vt:lpstr>
      <vt:lpstr>Common stock</vt:lpstr>
      <vt:lpstr>Revenues from contracts with cu</vt:lpstr>
      <vt:lpstr>Pension plans</vt:lpstr>
      <vt:lpstr>Contingencies and Commitments</vt:lpstr>
      <vt:lpstr>Supplemental cash flow informat</vt:lpstr>
      <vt:lpstr>Business segment data</vt:lpstr>
      <vt:lpstr>Quarterly data</vt:lpstr>
      <vt:lpstr>Condensed Financial Information</vt:lpstr>
      <vt:lpstr>Significant accounting polici_2</vt:lpstr>
      <vt:lpstr>Significant accounting polici_3</vt:lpstr>
      <vt:lpstr>Business acquisitions (Tables)</vt:lpstr>
      <vt:lpstr>Investments in fixed maturity_2</vt:lpstr>
      <vt:lpstr>Investments in equity securit_2</vt:lpstr>
      <vt:lpstr>Equity method investments (Tabl</vt:lpstr>
      <vt:lpstr>Investment gains_losses (Tables</vt:lpstr>
      <vt:lpstr>Loans and finance receivables (</vt:lpstr>
      <vt:lpstr>Other receivables (Tables)</vt:lpstr>
      <vt:lpstr>Inventories (Tables)</vt:lpstr>
      <vt:lpstr>Property, plant and equipment_2</vt:lpstr>
      <vt:lpstr>Equipment held for lease (Table</vt:lpstr>
      <vt:lpstr>Leases (Tables)</vt:lpstr>
      <vt:lpstr>Goodwill and other intangible_2</vt:lpstr>
      <vt:lpstr>Derivative contracts (Tables)</vt:lpstr>
      <vt:lpstr>Unpaid losses and loss adjust_2</vt:lpstr>
      <vt:lpstr>Retroactive reinsurance contr_2</vt:lpstr>
      <vt:lpstr>Notes payable and other borro_2</vt:lpstr>
      <vt:lpstr>Income taxes (Tables)</vt:lpstr>
      <vt:lpstr>Fair value measurements (Tables</vt:lpstr>
      <vt:lpstr>Accumulated other comprehensi_2</vt:lpstr>
      <vt:lpstr>Common stock (Tables)</vt:lpstr>
      <vt:lpstr>Revenues from contracts with _2</vt:lpstr>
      <vt:lpstr>Pension plans (Tables)</vt:lpstr>
      <vt:lpstr>Supplemental cash flow inform_2</vt:lpstr>
      <vt:lpstr>Business segment data (Tables)</vt:lpstr>
      <vt:lpstr>Quarterly data (Tables)</vt:lpstr>
      <vt:lpstr>Significant accounting polici_4</vt:lpstr>
      <vt:lpstr>Summary of effects of initial a</vt:lpstr>
      <vt:lpstr>Business acquisitions - Narrati</vt:lpstr>
      <vt:lpstr>Business Acquisitions - Summary</vt:lpstr>
      <vt:lpstr>Investments in fixed maturity_3</vt:lpstr>
      <vt:lpstr>Investments in fixed maturity_4</vt:lpstr>
      <vt:lpstr>Investments in fixed maturity_5</vt:lpstr>
      <vt:lpstr>Investments in equity securit_3</vt:lpstr>
      <vt:lpstr>Investments in equity securit_4</vt:lpstr>
      <vt:lpstr>Investments in equity securit_5</vt:lpstr>
      <vt:lpstr>Equity method investments - Nar</vt:lpstr>
      <vt:lpstr>Equity method investments - Fin</vt:lpstr>
      <vt:lpstr>Investment gains_losses (Detail</vt:lpstr>
      <vt:lpstr>Investment gains_losses - Narra</vt:lpstr>
      <vt:lpstr>Loans and finance receivables_2</vt:lpstr>
      <vt:lpstr>Loans and finance receivables -</vt:lpstr>
      <vt:lpstr>Loans and finance receivables_3</vt:lpstr>
      <vt:lpstr>Loans and finance receivables_4</vt:lpstr>
      <vt:lpstr>Other receivables (Detail)</vt:lpstr>
      <vt:lpstr>Other receivables - Narrative (</vt:lpstr>
      <vt:lpstr>Inventories (Detail)</vt:lpstr>
      <vt:lpstr>Property, plant and equipment (</vt:lpstr>
      <vt:lpstr>Property, plant and equipment -</vt:lpstr>
      <vt:lpstr>Equipment held for lease (Detai</vt:lpstr>
      <vt:lpstr>Equipment held for lease - Narr</vt:lpstr>
      <vt:lpstr>Equipment held for lease - Summ</vt:lpstr>
      <vt:lpstr>Equipment held for lease - Su_2</vt:lpstr>
      <vt:lpstr>Leases - Narrative (Detail)</vt:lpstr>
      <vt:lpstr>Leases - Summary of remaining o</vt:lpstr>
      <vt:lpstr>Leases - Components of operatin</vt:lpstr>
      <vt:lpstr>Goodwill and other intangible_3</vt:lpstr>
      <vt:lpstr>Goodwill and other intangible_4</vt:lpstr>
      <vt:lpstr>Goodwill and other intangible_5</vt:lpstr>
      <vt:lpstr>Goodwill and other intangible_6</vt:lpstr>
      <vt:lpstr>Derivative contracts (Detail)</vt:lpstr>
      <vt:lpstr>Derivative contracts - Narrativ</vt:lpstr>
      <vt:lpstr>Unpaid losses and loss adjust_3</vt:lpstr>
      <vt:lpstr>Unpaid losses and loss adjust_4</vt:lpstr>
      <vt:lpstr>Unpaid losses and loss adjust_5</vt:lpstr>
      <vt:lpstr>Unpaid losses and loss adjust_6</vt:lpstr>
      <vt:lpstr>Unpaid losses and loss adjust_7</vt:lpstr>
      <vt:lpstr>Retroactive reinsurance contr_3</vt:lpstr>
      <vt:lpstr>Retroactive reinsurance contr_4</vt:lpstr>
      <vt:lpstr>Notes payable and other borro_3</vt:lpstr>
      <vt:lpstr>Notes payable and other borro_4</vt:lpstr>
      <vt:lpstr>Notes payable and other borro_5</vt:lpstr>
      <vt:lpstr>Income taxes - Liabilities (Det</vt:lpstr>
      <vt:lpstr>Income taxes - Deferred taxes (</vt:lpstr>
      <vt:lpstr>Income taxes - Narrative (Detai</vt:lpstr>
      <vt:lpstr>Income taxes - Income tax expen</vt:lpstr>
      <vt:lpstr>Income taxes - Income tax exp_2</vt:lpstr>
      <vt:lpstr>Dividend restrictions - Insur_2</vt:lpstr>
      <vt:lpstr>Fair value measurements - Finan</vt:lpstr>
      <vt:lpstr>Fair value measurements - Signi</vt:lpstr>
      <vt:lpstr>Fair value measurements - Narra</vt:lpstr>
      <vt:lpstr>Fair value measurements - Other</vt:lpstr>
      <vt:lpstr>Accumulated other comprehensi_3</vt:lpstr>
      <vt:lpstr>Common stock - Narrative (Detai</vt:lpstr>
      <vt:lpstr>Common stock (Detail)</vt:lpstr>
      <vt:lpstr>Common stock (Parenthetical) (D</vt:lpstr>
      <vt:lpstr>Revenue from contracts with cus</vt:lpstr>
      <vt:lpstr>Revenue from contracts with c_2</vt:lpstr>
      <vt:lpstr>Revenue from contracts with c_3</vt:lpstr>
      <vt:lpstr>Pension plans - Net periodic pe</vt:lpstr>
      <vt:lpstr>Pension plans - Defined benefit</vt:lpstr>
      <vt:lpstr>Pension plans - Projected benef</vt:lpstr>
      <vt:lpstr>Pension plans - Schedule of inf</vt:lpstr>
      <vt:lpstr>Pension plans - Additional tabu</vt:lpstr>
      <vt:lpstr>Pension plans - Fair value of p</vt:lpstr>
      <vt:lpstr>Pension plans - Defined contrib</vt:lpstr>
      <vt:lpstr>Contingencies and Commitments -</vt:lpstr>
      <vt:lpstr>Supplemental cash flow inform_3</vt:lpstr>
      <vt:lpstr>Business segment data - Revenue</vt:lpstr>
      <vt:lpstr>Business segment data - Earning</vt:lpstr>
      <vt:lpstr>Business segment data - Additio</vt:lpstr>
      <vt:lpstr>Business segment data - Insuran</vt:lpstr>
      <vt:lpstr>Business segment data - Insur_2</vt:lpstr>
      <vt:lpstr>Business segment data - Narrati</vt:lpstr>
      <vt:lpstr>Quarterly data (Detail)</vt:lpstr>
      <vt:lpstr>Condensed Financial Informati_2</vt:lpstr>
      <vt:lpstr>Condensed Financial Informati_3</vt:lpstr>
      <vt:lpstr>Condensed Financial Informati_4</vt:lpstr>
      <vt:lpstr>Note to Condensed Financial Inf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Sunita Upadhyay</cp:lastModifiedBy>
  <dcterms:created xsi:type="dcterms:W3CDTF">2021-03-01T06:21:09Z</dcterms:created>
  <dcterms:modified xsi:type="dcterms:W3CDTF">2021-07-30T19:24:45Z</dcterms:modified>
</cp:coreProperties>
</file>