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3FA9D51-AA90-4127-A079-1BDD5DEB9859}" xr6:coauthVersionLast="46" xr6:coauthVersionMax="46" xr10:uidLastSave="{00000000-0000-0000-0000-000000000000}"/>
  <bookViews>
    <workbookView xWindow="-120" yWindow="-120" windowWidth="29040" windowHeight="15840" xr2:uid="{C93BB2F7-00EC-4E28-912C-FF963212AB3E}"/>
  </bookViews>
  <sheets>
    <sheet name="Sheet4" sheetId="4" r:id="rId1"/>
    <sheet name="Petrobras Cash Flow Statement" sheetId="1" r:id="rId2"/>
    <sheet name="Petrobras Balance Sheet" sheetId="2" r:id="rId3"/>
    <sheet name="Petrobras Income Statemen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8" i="4" l="1"/>
  <c r="C147" i="4"/>
  <c r="H133" i="4"/>
  <c r="I133" i="4"/>
  <c r="J133" i="4" s="1"/>
  <c r="G133" i="4"/>
  <c r="B126" i="4" l="1"/>
  <c r="B125" i="4"/>
  <c r="B124" i="4"/>
  <c r="B123" i="4"/>
  <c r="D121" i="4"/>
  <c r="E121" i="4" s="1"/>
  <c r="F121" i="4" s="1"/>
  <c r="G121" i="4" s="1"/>
  <c r="H121" i="4" s="1"/>
  <c r="I121" i="4" s="1"/>
  <c r="J121" i="4" s="1"/>
  <c r="D113" i="4"/>
  <c r="D115" i="4" s="1"/>
  <c r="C113" i="4"/>
  <c r="B113" i="4"/>
  <c r="E113" i="4"/>
  <c r="E115" i="4" s="1"/>
  <c r="D82" i="4"/>
  <c r="D112" i="4" s="1"/>
  <c r="C82" i="4"/>
  <c r="E82" i="4"/>
  <c r="E112" i="4" s="1"/>
  <c r="B82" i="4"/>
  <c r="B112" i="4" s="1"/>
  <c r="D79" i="4"/>
  <c r="E79" i="4" s="1"/>
  <c r="F79" i="4" s="1"/>
  <c r="G79" i="4" s="1"/>
  <c r="H79" i="4" s="1"/>
  <c r="I79" i="4" s="1"/>
  <c r="J79" i="4" s="1"/>
  <c r="D101" i="4"/>
  <c r="E101" i="4"/>
  <c r="E100" i="4"/>
  <c r="D100" i="4"/>
  <c r="D99" i="4"/>
  <c r="E99" i="4"/>
  <c r="E97" i="4"/>
  <c r="E111" i="4" s="1"/>
  <c r="D97" i="4"/>
  <c r="D111" i="4" s="1"/>
  <c r="B97" i="4"/>
  <c r="D96" i="4"/>
  <c r="E96" i="4"/>
  <c r="D95" i="4"/>
  <c r="E95" i="4"/>
  <c r="D93" i="4"/>
  <c r="E93" i="4" s="1"/>
  <c r="F93" i="4" s="1"/>
  <c r="G93" i="4" s="1"/>
  <c r="H93" i="4" s="1"/>
  <c r="I93" i="4" s="1"/>
  <c r="J93" i="4" s="1"/>
  <c r="B95" i="4"/>
  <c r="D9" i="4"/>
  <c r="E9" i="4" s="1"/>
  <c r="F9" i="4" s="1"/>
  <c r="G9" i="4" s="1"/>
  <c r="H9" i="4" s="1"/>
  <c r="I9" i="4" s="1"/>
  <c r="J9" i="4" s="1"/>
  <c r="C47" i="4"/>
  <c r="D47" i="4"/>
  <c r="E47" i="4"/>
  <c r="C50" i="4"/>
  <c r="C84" i="4" s="1"/>
  <c r="D50" i="4"/>
  <c r="D84" i="4" s="1"/>
  <c r="E50" i="4"/>
  <c r="E84" i="4" s="1"/>
  <c r="C53" i="4"/>
  <c r="D53" i="4"/>
  <c r="E53" i="4"/>
  <c r="C58" i="4"/>
  <c r="D58" i="4"/>
  <c r="E58" i="4"/>
  <c r="C63" i="4"/>
  <c r="C85" i="4" s="1"/>
  <c r="C124" i="4" s="1"/>
  <c r="D63" i="4"/>
  <c r="D85" i="4" s="1"/>
  <c r="D124" i="4" s="1"/>
  <c r="E63" i="4"/>
  <c r="E85" i="4" s="1"/>
  <c r="E124" i="4" s="1"/>
  <c r="C69" i="4"/>
  <c r="D69" i="4"/>
  <c r="B45" i="4"/>
  <c r="B47" i="4"/>
  <c r="B50" i="4"/>
  <c r="B53" i="4"/>
  <c r="B56" i="4"/>
  <c r="B58" i="4"/>
  <c r="B61" i="4"/>
  <c r="B63" i="4"/>
  <c r="B66" i="4"/>
  <c r="B69" i="4"/>
  <c r="B72" i="4"/>
  <c r="B81" i="4" s="1"/>
  <c r="C11" i="4"/>
  <c r="D11" i="4"/>
  <c r="E11" i="4"/>
  <c r="F11" i="4" s="1"/>
  <c r="F106" i="4" s="1"/>
  <c r="F126" i="4" s="1"/>
  <c r="C14" i="4"/>
  <c r="D14" i="4"/>
  <c r="E14" i="4"/>
  <c r="C21" i="4"/>
  <c r="D21" i="4"/>
  <c r="E21" i="4"/>
  <c r="C24" i="4"/>
  <c r="D24" i="4"/>
  <c r="E24" i="4"/>
  <c r="C27" i="4"/>
  <c r="C28" i="4" s="1"/>
  <c r="D27" i="4"/>
  <c r="D28" i="4" s="1"/>
  <c r="E27" i="4"/>
  <c r="E28" i="4" s="1"/>
  <c r="C30" i="4"/>
  <c r="D30" i="4"/>
  <c r="E30" i="4"/>
  <c r="C33" i="4"/>
  <c r="D33" i="4"/>
  <c r="E33" i="4"/>
  <c r="C36" i="4"/>
  <c r="D36" i="4"/>
  <c r="E36" i="4"/>
  <c r="C39" i="4"/>
  <c r="C40" i="4" s="1"/>
  <c r="D39" i="4"/>
  <c r="D40" i="4" s="1"/>
  <c r="E39" i="4"/>
  <c r="E40" i="4" s="1"/>
  <c r="B14" i="4"/>
  <c r="B17" i="4"/>
  <c r="B20" i="4"/>
  <c r="B21" i="4"/>
  <c r="B24" i="4"/>
  <c r="B27" i="4"/>
  <c r="B30" i="4"/>
  <c r="B33" i="4"/>
  <c r="B36" i="4"/>
  <c r="B39" i="4"/>
  <c r="B11" i="4"/>
  <c r="D37" i="4" l="1"/>
  <c r="E125" i="4"/>
  <c r="E116" i="4"/>
  <c r="D125" i="4"/>
  <c r="D116" i="4"/>
  <c r="C83" i="4"/>
  <c r="D83" i="4"/>
  <c r="F115" i="4"/>
  <c r="F125" i="4" s="1"/>
  <c r="C112" i="4"/>
  <c r="E83" i="4"/>
  <c r="D25" i="4"/>
  <c r="D59" i="4"/>
  <c r="E103" i="4"/>
  <c r="F82" i="4"/>
  <c r="D103" i="4"/>
  <c r="F69" i="4"/>
  <c r="F58" i="4"/>
  <c r="D51" i="4"/>
  <c r="E31" i="4"/>
  <c r="F47" i="4"/>
  <c r="E34" i="4"/>
  <c r="D31" i="4"/>
  <c r="E22" i="4"/>
  <c r="E54" i="4"/>
  <c r="C70" i="4"/>
  <c r="E37" i="4"/>
  <c r="D34" i="4"/>
  <c r="E25" i="4"/>
  <c r="D22" i="4"/>
  <c r="D56" i="4"/>
  <c r="C48" i="4"/>
  <c r="C34" i="4"/>
  <c r="C22" i="4"/>
  <c r="F24" i="4"/>
  <c r="C31" i="4"/>
  <c r="E48" i="4"/>
  <c r="F36" i="4"/>
  <c r="E56" i="4"/>
  <c r="D70" i="4"/>
  <c r="E59" i="4"/>
  <c r="D54" i="4"/>
  <c r="C51" i="4"/>
  <c r="F27" i="4"/>
  <c r="F39" i="4"/>
  <c r="F50" i="4"/>
  <c r="F84" i="4" s="1"/>
  <c r="D42" i="4"/>
  <c r="D43" i="4" s="1"/>
  <c r="F14" i="4"/>
  <c r="F17" i="4" s="1"/>
  <c r="F30" i="4"/>
  <c r="C42" i="4"/>
  <c r="F53" i="4"/>
  <c r="C59" i="4"/>
  <c r="E51" i="4"/>
  <c r="D48" i="4"/>
  <c r="F21" i="4"/>
  <c r="F33" i="4"/>
  <c r="E42" i="4"/>
  <c r="C56" i="4"/>
  <c r="G11" i="4"/>
  <c r="C54" i="4"/>
  <c r="C25" i="4"/>
  <c r="C37" i="4"/>
  <c r="E70" i="4"/>
  <c r="E15" i="4"/>
  <c r="C15" i="4"/>
  <c r="D12" i="4"/>
  <c r="C17" i="4"/>
  <c r="C18" i="4" s="1"/>
  <c r="D15" i="4"/>
  <c r="E12" i="4"/>
  <c r="E17" i="4"/>
  <c r="E18" i="4" s="1"/>
  <c r="D17" i="4"/>
  <c r="D18" i="4" s="1"/>
  <c r="G82" i="4" l="1"/>
  <c r="G115" i="4"/>
  <c r="G125" i="4" s="1"/>
  <c r="E106" i="4"/>
  <c r="G14" i="4"/>
  <c r="G17" i="4" s="1"/>
  <c r="G69" i="4"/>
  <c r="G106" i="4"/>
  <c r="G126" i="4" s="1"/>
  <c r="F42" i="4"/>
  <c r="F43" i="4" s="1"/>
  <c r="F56" i="4"/>
  <c r="H11" i="4"/>
  <c r="G58" i="4"/>
  <c r="G53" i="4"/>
  <c r="G30" i="4"/>
  <c r="G47" i="4"/>
  <c r="G33" i="4"/>
  <c r="G24" i="4"/>
  <c r="G39" i="4"/>
  <c r="G27" i="4"/>
  <c r="G21" i="4"/>
  <c r="G50" i="4"/>
  <c r="G84" i="4" s="1"/>
  <c r="G36" i="4"/>
  <c r="E43" i="4"/>
  <c r="E45" i="4"/>
  <c r="E61" i="4" s="1"/>
  <c r="E66" i="4" s="1"/>
  <c r="D45" i="4"/>
  <c r="D61" i="4" s="1"/>
  <c r="C45" i="4"/>
  <c r="C61" i="4" s="1"/>
  <c r="C43" i="4"/>
  <c r="E107" i="4" l="1"/>
  <c r="E126" i="4"/>
  <c r="H82" i="4"/>
  <c r="H115" i="4"/>
  <c r="H125" i="4" s="1"/>
  <c r="H69" i="4"/>
  <c r="H106" i="4"/>
  <c r="H126" i="4" s="1"/>
  <c r="F45" i="4"/>
  <c r="F61" i="4" s="1"/>
  <c r="E72" i="4"/>
  <c r="E67" i="4"/>
  <c r="C66" i="4"/>
  <c r="C64" i="4"/>
  <c r="D66" i="4"/>
  <c r="D64" i="4"/>
  <c r="G42" i="4"/>
  <c r="G56" i="4"/>
  <c r="H47" i="4"/>
  <c r="H39" i="4"/>
  <c r="H27" i="4"/>
  <c r="H21" i="4"/>
  <c r="H58" i="4"/>
  <c r="H36" i="4"/>
  <c r="H53" i="4"/>
  <c r="H33" i="4"/>
  <c r="H24" i="4"/>
  <c r="H50" i="4"/>
  <c r="H84" i="4" s="1"/>
  <c r="H30" i="4"/>
  <c r="I11" i="4"/>
  <c r="H14" i="4"/>
  <c r="H17" i="4" s="1"/>
  <c r="I82" i="4" l="1"/>
  <c r="I115" i="4"/>
  <c r="I125" i="4" s="1"/>
  <c r="E73" i="4"/>
  <c r="E81" i="4"/>
  <c r="E87" i="4" s="1"/>
  <c r="E123" i="4" s="1"/>
  <c r="E128" i="4" s="1"/>
  <c r="I106" i="4"/>
  <c r="I126" i="4" s="1"/>
  <c r="I69" i="4"/>
  <c r="F63" i="4"/>
  <c r="F85" i="4" s="1"/>
  <c r="F124" i="4" s="1"/>
  <c r="D72" i="4"/>
  <c r="D67" i="4"/>
  <c r="C67" i="4"/>
  <c r="C72" i="4"/>
  <c r="H42" i="4"/>
  <c r="H45" i="4" s="1"/>
  <c r="H56" i="4"/>
  <c r="I50" i="4"/>
  <c r="I84" i="4" s="1"/>
  <c r="I36" i="4"/>
  <c r="I39" i="4"/>
  <c r="I47" i="4"/>
  <c r="I33" i="4"/>
  <c r="I24" i="4"/>
  <c r="I21" i="4"/>
  <c r="I27" i="4"/>
  <c r="I58" i="4"/>
  <c r="I53" i="4"/>
  <c r="I30" i="4"/>
  <c r="J11" i="4"/>
  <c r="I14" i="4"/>
  <c r="I17" i="4" s="1"/>
  <c r="G45" i="4"/>
  <c r="G61" i="4" s="1"/>
  <c r="G43" i="4"/>
  <c r="J82" i="4" l="1"/>
  <c r="J115" i="4"/>
  <c r="J125" i="4" s="1"/>
  <c r="D73" i="4"/>
  <c r="D81" i="4"/>
  <c r="D87" i="4" s="1"/>
  <c r="D123" i="4" s="1"/>
  <c r="C73" i="4"/>
  <c r="C81" i="4"/>
  <c r="C87" i="4" s="1"/>
  <c r="C123" i="4" s="1"/>
  <c r="F66" i="4"/>
  <c r="F72" i="4" s="1"/>
  <c r="J106" i="4"/>
  <c r="J126" i="4" s="1"/>
  <c r="J69" i="4"/>
  <c r="H61" i="4"/>
  <c r="H63" i="4" s="1"/>
  <c r="H43" i="4"/>
  <c r="G63" i="4"/>
  <c r="I56" i="4"/>
  <c r="J14" i="4"/>
  <c r="J17" i="4" s="1"/>
  <c r="J33" i="4"/>
  <c r="J24" i="4"/>
  <c r="J53" i="4"/>
  <c r="J50" i="4"/>
  <c r="J84" i="4" s="1"/>
  <c r="J30" i="4"/>
  <c r="J47" i="4"/>
  <c r="J39" i="4"/>
  <c r="J27" i="4"/>
  <c r="J21" i="4"/>
  <c r="J58" i="4"/>
  <c r="J36" i="4"/>
  <c r="I42" i="4"/>
  <c r="F67" i="4" l="1"/>
  <c r="G66" i="4"/>
  <c r="G67" i="4" s="1"/>
  <c r="G85" i="4"/>
  <c r="G124" i="4" s="1"/>
  <c r="H66" i="4"/>
  <c r="H72" i="4" s="1"/>
  <c r="H85" i="4"/>
  <c r="H124" i="4" s="1"/>
  <c r="F73" i="4"/>
  <c r="F81" i="4"/>
  <c r="F87" i="4" s="1"/>
  <c r="F123" i="4" s="1"/>
  <c r="F128" i="4" s="1"/>
  <c r="F134" i="4" s="1"/>
  <c r="F136" i="4" s="1"/>
  <c r="F139" i="4" s="1"/>
  <c r="J56" i="4"/>
  <c r="I45" i="4"/>
  <c r="I61" i="4" s="1"/>
  <c r="I43" i="4"/>
  <c r="J42" i="4"/>
  <c r="G72" i="4" l="1"/>
  <c r="G73" i="4" s="1"/>
  <c r="H73" i="4"/>
  <c r="H81" i="4"/>
  <c r="H87" i="4" s="1"/>
  <c r="H123" i="4" s="1"/>
  <c r="H128" i="4" s="1"/>
  <c r="H134" i="4" s="1"/>
  <c r="H136" i="4" s="1"/>
  <c r="H139" i="4" s="1"/>
  <c r="H67" i="4"/>
  <c r="G81" i="4"/>
  <c r="G87" i="4" s="1"/>
  <c r="G123" i="4" s="1"/>
  <c r="G128" i="4" s="1"/>
  <c r="G134" i="4" s="1"/>
  <c r="G136" i="4" s="1"/>
  <c r="G139" i="4" s="1"/>
  <c r="I63" i="4"/>
  <c r="J43" i="4"/>
  <c r="J45" i="4"/>
  <c r="J61" i="4" s="1"/>
  <c r="I66" i="4" l="1"/>
  <c r="I67" i="4" s="1"/>
  <c r="I85" i="4"/>
  <c r="I124" i="4" s="1"/>
  <c r="J63" i="4"/>
  <c r="I72" i="4" l="1"/>
  <c r="I73" i="4" s="1"/>
  <c r="J66" i="4"/>
  <c r="J67" i="4" s="1"/>
  <c r="J85" i="4"/>
  <c r="J124" i="4" s="1"/>
  <c r="I81" i="4" l="1"/>
  <c r="I87" i="4" s="1"/>
  <c r="I123" i="4" s="1"/>
  <c r="I128" i="4" s="1"/>
  <c r="I134" i="4" s="1"/>
  <c r="I136" i="4" s="1"/>
  <c r="I139" i="4" s="1"/>
  <c r="J72" i="4"/>
  <c r="J73" i="4" l="1"/>
  <c r="J81" i="4"/>
  <c r="J87" i="4" s="1"/>
  <c r="J123" i="4" s="1"/>
  <c r="J128" i="4" s="1"/>
  <c r="J134" i="4" s="1"/>
  <c r="L135" i="4" l="1"/>
  <c r="K135" i="4"/>
  <c r="J136" i="4"/>
  <c r="J139" i="4" s="1"/>
  <c r="C146" i="4" s="1"/>
  <c r="C149" i="4" s="1"/>
  <c r="C153" i="4" s="1"/>
  <c r="C157" i="4" s="1"/>
</calcChain>
</file>

<file path=xl/sharedStrings.xml><?xml version="1.0" encoding="utf-8"?>
<sst xmlns="http://schemas.openxmlformats.org/spreadsheetml/2006/main" count="259" uniqueCount="175">
  <si>
    <t>Assets</t>
  </si>
  <si>
    <t>Note</t>
  </si>
  <si>
    <t>12.31.2020</t>
  </si>
  <si>
    <t>12.31.2019</t>
  </si>
  <si>
    <t>Liabilities</t>
  </si>
  <si>
    <t>Current assets</t>
  </si>
  <si>
    <t>Current liabilities</t>
  </si>
  <si>
    <t>Cash and cash equivalents</t>
  </si>
  <si>
    <t>Trade payables</t>
  </si>
  <si>
    <t>Marketable securities</t>
  </si>
  <si>
    <t>Finance debt</t>
  </si>
  <si>
    <t>Trade and other receivables</t>
  </si>
  <si>
    <t>Lease liability</t>
  </si>
  <si>
    <t>Inventories</t>
  </si>
  <si>
    <t>Income taxes payable</t>
  </si>
  <si>
    <t>Recoverable income taxes</t>
  </si>
  <si>
    <t>Other taxes payable</t>
  </si>
  <si>
    <t>Other recoverable taxes</t>
  </si>
  <si>
    <t>Dividends payable</t>
  </si>
  <si>
    <t>Others</t>
  </si>
  <si>
    <t>Short-term employee benefits</t>
  </si>
  <si>
    <t>Pension and medical benefits</t>
  </si>
  <si>
    <t>Assets classified as held for sale</t>
  </si>
  <si>
    <t>Liabilities related to assets classified as held for sale</t>
  </si>
  <si>
    <t>Non-current assets</t>
  </si>
  <si>
    <t>Long-term receivables</t>
  </si>
  <si>
    <t>Non-current liabilities</t>
  </si>
  <si>
    <t>Judicial deposits</t>
  </si>
  <si>
    <t>Deferred income taxes</t>
  </si>
  <si>
    <t>Provisions for legal proceedings</t>
  </si>
  <si>
    <t>Provision for decommissioning costs</t>
  </si>
  <si>
    <t>Total liabilities</t>
  </si>
  <si>
    <t>Equity</t>
  </si>
  <si>
    <t>Investments</t>
  </si>
  <si>
    <t>Share capital (net of share issuance costs)</t>
  </si>
  <si>
    <t>Property, plant and equipment</t>
  </si>
  <si>
    <t>Capital reserve and capital transactions</t>
  </si>
  <si>
    <t>Intangible assets</t>
  </si>
  <si>
    <t>Profit reserves</t>
  </si>
  <si>
    <t>Accumulated other comprehensive (deficit)</t>
  </si>
  <si>
    <t>Attributable to the shareholders of Petrobras</t>
  </si>
  <si>
    <t>Non-controlling interests</t>
  </si>
  <si>
    <t>Total assets</t>
  </si>
  <si>
    <t>Total liabilities and equity</t>
  </si>
  <si>
    <t>CONSOLIDATED STATEMENTS OF FINANCIAL POSITION</t>
  </si>
  <si>
    <t>PETROBRAS</t>
  </si>
  <si>
    <t>December 31, 2020 and December 31, 2019 (Expressed in millions of US Dollars, unless otherwise indicated)</t>
  </si>
  <si>
    <t>CONSOLIDATED STATEMENTS OF INCOME</t>
  </si>
  <si>
    <t>Years ending December 31, 2020, 2019 and 2018 (Expressed in millions of US Dollars, unless otherwise indicated)</t>
  </si>
  <si>
    <t>Sales revenues</t>
  </si>
  <si>
    <t>Cost of sales</t>
  </si>
  <si>
    <t>Gross profit</t>
  </si>
  <si>
    <t>Income (expenses)</t>
  </si>
  <si>
    <t>Selling expenses</t>
  </si>
  <si>
    <t>General and administrative expenses</t>
  </si>
  <si>
    <t>Exploration costs</t>
  </si>
  <si>
    <t>Research and development expenses</t>
  </si>
  <si>
    <t>Other taxes</t>
  </si>
  <si>
    <t>Impairment of assets</t>
  </si>
  <si>
    <t>Other income and expenses</t>
  </si>
  <si>
    <t>Income (loss) before finance expense, results of equity-accounted investments and income taxes</t>
  </si>
  <si>
    <t>Finance income</t>
  </si>
  <si>
    <t>Finance expenses</t>
  </si>
  <si>
    <t>Foreign exchange gains (losses) and inflation indexation charges</t>
  </si>
  <si>
    <t>Net finance expense</t>
  </si>
  <si>
    <t>Results of equity-accounted investments</t>
  </si>
  <si>
    <t>Net income (loss) before income taxes</t>
  </si>
  <si>
    <t>Income taxes</t>
  </si>
  <si>
    <t>Net income from continuing operations for the year</t>
  </si>
  <si>
    <t>Net income from discontinued operations for the year</t>
  </si>
  <si>
    <t>−</t>
  </si>
  <si>
    <t>Net income  for the year</t>
  </si>
  <si>
    <t>Net income attributable to shareholders of Petrobras</t>
  </si>
  <si>
    <t>Net income from continuing operations</t>
  </si>
  <si>
    <t>Net income from discontinued operations</t>
  </si>
  <si>
    <t>Net income (loss) from continuing operations</t>
  </si>
  <si>
    <t>Basic and diluted earnings per common and preferred share - in U.S. dollars</t>
  </si>
  <si>
    <t>The notes form an integral part of these financial statements.</t>
  </si>
  <si>
    <t>CONSOLIDATED STATEMENTS OF CASH FLOWS</t>
  </si>
  <si>
    <t>Cash flows from operating activities</t>
  </si>
  <si>
    <t>Net income (loss) for the year</t>
  </si>
  <si>
    <t>Adjustments for:</t>
  </si>
  <si>
    <t>Pension and medical benefits (actuarial expense)</t>
  </si>
  <si>
    <t>Depreciation, depletion and amortization</t>
  </si>
  <si>
    <t>Impairment of assets (reversal)</t>
  </si>
  <si>
    <t>Allowance (reversals) for credit loss on trade and other receivables</t>
  </si>
  <si>
    <t>Exploratory expenditure write-offs</t>
  </si>
  <si>
    <t>Foreign exchange, indexation and finance charges  </t>
  </si>
  <si>
    <t>Deferred income taxes, net</t>
  </si>
  <si>
    <t>Revision and unwinding of discount on the provision for decommissioning costs</t>
  </si>
  <si>
    <t>Inventory write-down (write-back) to net realizable value</t>
  </si>
  <si>
    <t>PIS and COFINS recovery - exclusion of ICMS (VAT tax) from the basis of calculation</t>
  </si>
  <si>
    <t>Disposal/write-offs of assets, remeasurement of investment retained with loss of control and reclassification of CTA</t>
  </si>
  <si>
    <t>Early termination and cash outflows revision of lease agreements</t>
  </si>
  <si>
    <t>Decrease (Increase) in assets</t>
  </si>
  <si>
    <t>Trade and other receivables, net</t>
  </si>
  <si>
    <t>Escrow account - Class action agreement</t>
  </si>
  <si>
    <t>Other assets</t>
  </si>
  <si>
    <t>Increase (Decrease) in liabilities</t>
  </si>
  <si>
    <t>Short-term benefits</t>
  </si>
  <si>
    <t>Agreement with US authorities</t>
  </si>
  <si>
    <t>Other liabilities</t>
  </si>
  <si>
    <t>Income taxes paid</t>
  </si>
  <si>
    <t>Net cash provided by operating activities from continuing operations</t>
  </si>
  <si>
    <t>Net cash provided by operating activities - discontinued operations</t>
  </si>
  <si>
    <t>Net cash provided by operating activities</t>
  </si>
  <si>
    <t>Cash flows from investing activities</t>
  </si>
  <si>
    <t>Acquisition of PP&amp;E and intangibles assets (except for the Bidding for oil surplus of Transfer of rights agreement)</t>
  </si>
  <si>
    <t>Bidding for oil surplus of Transfer of rights agreement</t>
  </si>
  <si>
    <t>Investments in investees</t>
  </si>
  <si>
    <t>Proceeds from disposal of assets - Divestment</t>
  </si>
  <si>
    <t>Reimbursement on the Transfer of rights agreement</t>
  </si>
  <si>
    <t>Divestment (Investment) in marketable securities</t>
  </si>
  <si>
    <t>Dividends received</t>
  </si>
  <si>
    <t>Net cash used in investing activities from continuing operations</t>
  </si>
  <si>
    <t>Net cash used in investing activities - discontinued operations</t>
  </si>
  <si>
    <t>Net cash used in investing activities</t>
  </si>
  <si>
    <t>Cash flows from financing activities</t>
  </si>
  <si>
    <t>Investments by non-controlling interest</t>
  </si>
  <si>
    <t>Proceeds from financing</t>
  </si>
  <si>
    <t>Repayment of principal - finance debt</t>
  </si>
  <si>
    <t>Repayment of  interest - finance debt</t>
  </si>
  <si>
    <t>Repayment of lease liability</t>
  </si>
  <si>
    <t>Dividends paid to Shareholders of Petrobras</t>
  </si>
  <si>
    <t>Dividends paid to non-controlling interests</t>
  </si>
  <si>
    <t>Net cash used in financing activities from continuing operations</t>
  </si>
  <si>
    <t>Net cash used in financing activities - discontinued operations</t>
  </si>
  <si>
    <t>Net cash used in financing activities</t>
  </si>
  <si>
    <t>Effect of exchange rate changes on cash and cash equivalents</t>
  </si>
  <si>
    <t>Net increase (decrease) in cash and cash equivalents</t>
  </si>
  <si>
    <t>Cash and cash equivalents at the beginning of the period</t>
  </si>
  <si>
    <t>Cash and cash equivalents at the end of the period</t>
  </si>
  <si>
    <t>-</t>
  </si>
  <si>
    <t>x</t>
  </si>
  <si>
    <t>Income Statement</t>
  </si>
  <si>
    <t xml:space="preserve">   % Growth</t>
  </si>
  <si>
    <t xml:space="preserve">   % of Revenue</t>
  </si>
  <si>
    <t xml:space="preserve">   % Margin</t>
  </si>
  <si>
    <t>Total Expenses</t>
  </si>
  <si>
    <t>Actuals</t>
  </si>
  <si>
    <t>Projections</t>
  </si>
  <si>
    <t>Balance Sheet</t>
  </si>
  <si>
    <t>Total Current Assets</t>
  </si>
  <si>
    <t>Total Current Liabilities</t>
  </si>
  <si>
    <t>Short Term Finance Debt</t>
  </si>
  <si>
    <t>Long Term Finance Debt</t>
  </si>
  <si>
    <t>Net Working Capital</t>
  </si>
  <si>
    <t xml:space="preserve">   </t>
  </si>
  <si>
    <t>Δ NWC</t>
  </si>
  <si>
    <t>Adj. EBITDA Reconsiliation</t>
  </si>
  <si>
    <t>Interest</t>
  </si>
  <si>
    <t>Taxes</t>
  </si>
  <si>
    <t>Adj EBITDA</t>
  </si>
  <si>
    <t>PPE</t>
  </si>
  <si>
    <t>Capital Expenditure</t>
  </si>
  <si>
    <t>Free Cash Flow</t>
  </si>
  <si>
    <t>Discounted Cash Flow</t>
  </si>
  <si>
    <t xml:space="preserve">Year </t>
  </si>
  <si>
    <t>T</t>
  </si>
  <si>
    <t>Terminal Values</t>
  </si>
  <si>
    <t>Terminal Multiple</t>
  </si>
  <si>
    <t>Growth Rate</t>
  </si>
  <si>
    <t>Cash Flows to Discount</t>
  </si>
  <si>
    <t>Enterprise Value</t>
  </si>
  <si>
    <t>Cost of Capital</t>
  </si>
  <si>
    <t>Discounted Cash Flows</t>
  </si>
  <si>
    <t>Add Cash</t>
  </si>
  <si>
    <t>Less Debt</t>
  </si>
  <si>
    <t>Equity Value</t>
  </si>
  <si>
    <t>Shares Outstanding</t>
  </si>
  <si>
    <r>
      <t xml:space="preserve">     </t>
    </r>
    <r>
      <rPr>
        <i/>
        <sz val="11"/>
        <color theme="1"/>
        <rFont val="Calibri"/>
        <family val="2"/>
        <scheme val="minor"/>
      </rPr>
      <t>values in millions except per share</t>
    </r>
  </si>
  <si>
    <t>Current Share Price</t>
  </si>
  <si>
    <t>Upside</t>
  </si>
  <si>
    <t>Fair Value Per Share</t>
  </si>
  <si>
    <t xml:space="preserve">Petrobras (PBR) Discounted Cash 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</si>
</sst>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_);\(0\)"/>
    <numFmt numFmtId="165" formatCode="General\x"/>
    <numFmt numFmtId="166" formatCode="0.0%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6298"/>
      <name val="Arial"/>
      <family val="2"/>
    </font>
    <font>
      <sz val="10"/>
      <color theme="1"/>
      <name val="Arial"/>
      <family val="2"/>
    </font>
    <font>
      <sz val="8"/>
      <color rgb="FF675C53"/>
      <name val="Arial"/>
      <family val="2"/>
    </font>
    <font>
      <b/>
      <sz val="8"/>
      <color rgb="FF675C53"/>
      <name val="Arial"/>
      <family val="2"/>
    </font>
    <font>
      <b/>
      <sz val="8"/>
      <color rgb="FF008542"/>
      <name val="Arial"/>
      <family val="2"/>
    </font>
    <font>
      <sz val="9"/>
      <color rgb="FF008542"/>
      <name val="Arial"/>
      <family val="2"/>
    </font>
    <font>
      <b/>
      <sz val="9"/>
      <color rgb="FF008542"/>
      <name val="Arial"/>
      <family val="2"/>
    </font>
    <font>
      <sz val="1"/>
      <color theme="1"/>
      <name val="Arial"/>
      <family val="2"/>
    </font>
    <font>
      <sz val="8"/>
      <color theme="1"/>
      <name val="Arial"/>
      <family val="2"/>
    </font>
    <font>
      <b/>
      <sz val="3"/>
      <color rgb="FFFF0000"/>
      <name val="Arial"/>
      <family val="2"/>
    </font>
    <font>
      <b/>
      <sz val="7"/>
      <color rgb="FF006298"/>
      <name val="Arial"/>
      <family val="2"/>
    </font>
    <font>
      <sz val="10"/>
      <color rgb="FF000000"/>
      <name val="Arial"/>
      <family val="2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/>
      <bottom style="medium">
        <color rgb="FF006298"/>
      </bottom>
      <diagonal/>
    </border>
    <border>
      <left/>
      <right/>
      <top style="medium">
        <color rgb="FF006298"/>
      </top>
      <bottom style="medium">
        <color rgb="FF006298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/>
      <right/>
      <top style="medium">
        <color rgb="FF006298"/>
      </top>
      <bottom style="medium">
        <color rgb="FF008542"/>
      </bottom>
      <diagonal/>
    </border>
    <border>
      <left/>
      <right/>
      <top style="medium">
        <color rgb="FF008542"/>
      </top>
      <bottom style="medium">
        <color rgb="FF008542"/>
      </bottom>
      <diagonal/>
    </border>
    <border>
      <left/>
      <right/>
      <top/>
      <bottom style="medium">
        <color rgb="FF008542"/>
      </bottom>
      <diagonal/>
    </border>
    <border>
      <left/>
      <right/>
      <top style="thin">
        <color rgb="FF000000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medium">
        <color rgb="FFF2F2F2"/>
      </bottom>
      <diagonal/>
    </border>
    <border>
      <left/>
      <right/>
      <top style="medium">
        <color rgb="FF1F497D"/>
      </top>
      <bottom style="thick">
        <color rgb="FF008542"/>
      </bottom>
      <diagonal/>
    </border>
    <border>
      <left/>
      <right/>
      <top style="thick">
        <color rgb="FF008542"/>
      </top>
      <bottom style="thick">
        <color rgb="FF008542"/>
      </bottom>
      <diagonal/>
    </border>
    <border>
      <left/>
      <right/>
      <top/>
      <bottom style="thin">
        <color rgb="FF000000"/>
      </bottom>
      <diagonal/>
    </border>
    <border>
      <left style="thick">
        <color rgb="FFFFFFFF"/>
      </left>
      <right/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/>
      <right style="thick">
        <color rgb="FFFFFFFF"/>
      </right>
      <top style="medium">
        <color rgb="FFF2F2F2"/>
      </top>
      <bottom style="medium">
        <color rgb="FFF2F2F2"/>
      </bottom>
      <diagonal/>
    </border>
    <border>
      <left style="thick">
        <color rgb="FFFFFFFF"/>
      </left>
      <right style="thick">
        <color rgb="FFFFFFFF"/>
      </right>
      <top/>
      <bottom style="medium">
        <color rgb="FFF2F2F2"/>
      </bottom>
      <diagonal/>
    </border>
    <border>
      <left/>
      <right style="thick">
        <color rgb="FFFFFFFF"/>
      </right>
      <top/>
      <bottom style="medium">
        <color rgb="FFF2F2F2"/>
      </bottom>
      <diagonal/>
    </border>
    <border>
      <left/>
      <right/>
      <top/>
      <bottom style="thick">
        <color rgb="FF00854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3" fontId="4" fillId="0" borderId="0" xfId="0" applyNumberFormat="1" applyFont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3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0" borderId="3" xfId="0" applyFont="1" applyBorder="1" applyAlignment="1">
      <alignment horizontal="right" wrapText="1"/>
    </xf>
    <xf numFmtId="3" fontId="4" fillId="0" borderId="3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 indent="1"/>
    </xf>
    <xf numFmtId="3" fontId="4" fillId="0" borderId="2" xfId="0" applyNumberFormat="1" applyFont="1" applyBorder="1" applyAlignment="1">
      <alignment horizontal="right" wrapText="1"/>
    </xf>
    <xf numFmtId="0" fontId="3" fillId="0" borderId="1" xfId="0" applyFont="1" applyBorder="1" applyAlignment="1">
      <alignment wrapText="1" indent="1"/>
    </xf>
    <xf numFmtId="0" fontId="4" fillId="0" borderId="1" xfId="0" applyFont="1" applyBorder="1" applyAlignment="1">
      <alignment horizontal="left" vertical="center" wrapText="1" indent="3"/>
    </xf>
    <xf numFmtId="0" fontId="4" fillId="0" borderId="1" xfId="0" applyFont="1" applyBorder="1" applyAlignment="1">
      <alignment wrapText="1" indent="3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3" fontId="4" fillId="0" borderId="5" xfId="0" applyNumberFormat="1" applyFont="1" applyBorder="1" applyAlignment="1">
      <alignment horizontal="right" vertical="center" wrapText="1"/>
    </xf>
    <xf numFmtId="0" fontId="6" fillId="3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3" fontId="5" fillId="3" borderId="6" xfId="0" applyNumberFormat="1" applyFont="1" applyFill="1" applyBorder="1" applyAlignment="1">
      <alignment horizontal="right" vertical="center" wrapText="1"/>
    </xf>
    <xf numFmtId="0" fontId="3" fillId="3" borderId="7" xfId="0" applyFont="1" applyFill="1" applyBorder="1" applyAlignment="1">
      <alignment vertical="center" wrapText="1"/>
    </xf>
    <xf numFmtId="3" fontId="5" fillId="3" borderId="7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right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4" fillId="0" borderId="1" xfId="0" applyFont="1" applyBorder="1" applyAlignment="1">
      <alignment wrapText="1"/>
    </xf>
    <xf numFmtId="3" fontId="4" fillId="0" borderId="1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vertical="top" wrapText="1"/>
    </xf>
    <xf numFmtId="0" fontId="4" fillId="0" borderId="2" xfId="0" applyFont="1" applyBorder="1" applyAlignment="1">
      <alignment wrapText="1"/>
    </xf>
    <xf numFmtId="3" fontId="4" fillId="0" borderId="2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center" wrapText="1"/>
    </xf>
    <xf numFmtId="3" fontId="4" fillId="0" borderId="11" xfId="0" applyNumberFormat="1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4" fillId="0" borderId="3" xfId="0" applyFont="1" applyBorder="1" applyAlignment="1">
      <alignment vertical="center" wrapText="1"/>
    </xf>
    <xf numFmtId="3" fontId="4" fillId="0" borderId="3" xfId="0" applyNumberFormat="1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wrapText="1"/>
    </xf>
    <xf numFmtId="0" fontId="4" fillId="0" borderId="7" xfId="0" applyFont="1" applyBorder="1" applyAlignment="1">
      <alignment wrapText="1"/>
    </xf>
    <xf numFmtId="0" fontId="4" fillId="0" borderId="7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top"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wrapText="1"/>
    </xf>
    <xf numFmtId="0" fontId="3" fillId="0" borderId="1" xfId="0" applyFont="1" applyBorder="1" applyAlignment="1">
      <alignment horizontal="right" vertical="top" wrapText="1"/>
    </xf>
    <xf numFmtId="0" fontId="6" fillId="3" borderId="12" xfId="0" applyFont="1" applyFill="1" applyBorder="1" applyAlignment="1">
      <alignment vertical="center" wrapText="1"/>
    </xf>
    <xf numFmtId="0" fontId="4" fillId="3" borderId="12" xfId="0" applyFont="1" applyFill="1" applyBorder="1" applyAlignment="1">
      <alignment horizontal="right" vertical="center" wrapText="1"/>
    </xf>
    <xf numFmtId="3" fontId="4" fillId="3" borderId="12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right" vertical="center" wrapText="1"/>
    </xf>
    <xf numFmtId="3" fontId="4" fillId="3" borderId="13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4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 wrapText="1"/>
    </xf>
    <xf numFmtId="0" fontId="7" fillId="0" borderId="1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3" fillId="0" borderId="17" xfId="0" applyFont="1" applyBorder="1" applyAlignment="1">
      <alignment horizontal="right" vertical="center" wrapText="1"/>
    </xf>
    <xf numFmtId="3" fontId="4" fillId="0" borderId="18" xfId="0" applyNumberFormat="1" applyFont="1" applyBorder="1" applyAlignment="1">
      <alignment horizontal="right" vertical="center" wrapText="1"/>
    </xf>
    <xf numFmtId="3" fontId="4" fillId="0" borderId="19" xfId="0" applyNumberFormat="1" applyFont="1" applyBorder="1" applyAlignment="1">
      <alignment horizontal="right" vertical="center" wrapText="1"/>
    </xf>
    <xf numFmtId="0" fontId="3" fillId="0" borderId="18" xfId="0" applyFont="1" applyBorder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0" fontId="4" fillId="0" borderId="19" xfId="0" applyFont="1" applyBorder="1" applyAlignment="1">
      <alignment horizontal="right" vertical="center" wrapText="1"/>
    </xf>
    <xf numFmtId="0" fontId="4" fillId="0" borderId="18" xfId="0" applyFont="1" applyBorder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3" fontId="4" fillId="0" borderId="9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vertical="center" wrapText="1"/>
    </xf>
    <xf numFmtId="3" fontId="5" fillId="0" borderId="2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3" fontId="4" fillId="0" borderId="18" xfId="0" applyNumberFormat="1" applyFont="1" applyBorder="1" applyAlignment="1">
      <alignment horizontal="right" wrapText="1"/>
    </xf>
    <xf numFmtId="3" fontId="4" fillId="0" borderId="19" xfId="0" applyNumberFormat="1" applyFont="1" applyBorder="1" applyAlignment="1">
      <alignment horizontal="right" wrapText="1"/>
    </xf>
    <xf numFmtId="0" fontId="4" fillId="0" borderId="2" xfId="0" applyFont="1" applyBorder="1" applyAlignment="1">
      <alignment horizontal="left" vertical="center" wrapText="1" indent="1"/>
    </xf>
    <xf numFmtId="0" fontId="5" fillId="0" borderId="2" xfId="0" applyFont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3" fontId="5" fillId="4" borderId="3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0" fontId="4" fillId="4" borderId="2" xfId="0" applyFont="1" applyFill="1" applyBorder="1" applyAlignment="1">
      <alignment horizontal="right" vertical="center" wrapText="1"/>
    </xf>
    <xf numFmtId="3" fontId="5" fillId="4" borderId="2" xfId="0" applyNumberFormat="1" applyFont="1" applyFill="1" applyBorder="1" applyAlignment="1">
      <alignment horizontal="right" vertical="center" wrapText="1"/>
    </xf>
    <xf numFmtId="3" fontId="4" fillId="4" borderId="2" xfId="0" applyNumberFormat="1" applyFont="1" applyFill="1" applyBorder="1" applyAlignment="1">
      <alignment horizontal="right" vertical="center" wrapText="1"/>
    </xf>
    <xf numFmtId="0" fontId="6" fillId="3" borderId="20" xfId="0" applyFont="1" applyFill="1" applyBorder="1" applyAlignment="1">
      <alignment vertical="center" wrapText="1"/>
    </xf>
    <xf numFmtId="3" fontId="5" fillId="5" borderId="20" xfId="0" applyNumberFormat="1" applyFont="1" applyFill="1" applyBorder="1" applyAlignment="1">
      <alignment horizontal="right" vertical="center" wrapText="1"/>
    </xf>
    <xf numFmtId="0" fontId="4" fillId="4" borderId="0" xfId="0" applyFont="1" applyFill="1" applyAlignment="1">
      <alignment horizontal="right" vertical="center" wrapText="1"/>
    </xf>
    <xf numFmtId="3" fontId="5" fillId="5" borderId="13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164" fontId="14" fillId="0" borderId="0" xfId="0" applyNumberFormat="1" applyFont="1"/>
    <xf numFmtId="9" fontId="14" fillId="0" borderId="0" xfId="0" applyNumberFormat="1" applyFont="1"/>
    <xf numFmtId="9" fontId="15" fillId="0" borderId="0" xfId="0" applyNumberFormat="1" applyFont="1"/>
    <xf numFmtId="0" fontId="16" fillId="0" borderId="0" xfId="0" applyFont="1" applyAlignment="1">
      <alignment horizontal="center"/>
    </xf>
    <xf numFmtId="0" fontId="17" fillId="0" borderId="0" xfId="0" applyFont="1"/>
    <xf numFmtId="9" fontId="18" fillId="0" borderId="0" xfId="0" applyNumberFormat="1" applyFont="1"/>
    <xf numFmtId="9" fontId="17" fillId="0" borderId="0" xfId="0" applyNumberFormat="1" applyFont="1"/>
    <xf numFmtId="1" fontId="0" fillId="0" borderId="0" xfId="0" applyNumberFormat="1"/>
    <xf numFmtId="164" fontId="1" fillId="0" borderId="0" xfId="0" applyNumberFormat="1" applyFont="1"/>
    <xf numFmtId="0" fontId="16" fillId="0" borderId="0" xfId="0" applyFont="1"/>
    <xf numFmtId="9" fontId="19" fillId="0" borderId="0" xfId="0" applyNumberFormat="1" applyFont="1"/>
    <xf numFmtId="9" fontId="16" fillId="0" borderId="0" xfId="0" applyNumberFormat="1" applyFont="1"/>
    <xf numFmtId="9" fontId="20" fillId="0" borderId="0" xfId="0" applyNumberFormat="1" applyFont="1"/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/>
    <xf numFmtId="164" fontId="1" fillId="0" borderId="25" xfId="0" applyNumberFormat="1" applyFont="1" applyBorder="1"/>
    <xf numFmtId="0" fontId="16" fillId="0" borderId="26" xfId="0" applyFont="1" applyBorder="1"/>
    <xf numFmtId="9" fontId="19" fillId="0" borderId="26" xfId="0" applyNumberFormat="1" applyFont="1" applyBorder="1"/>
    <xf numFmtId="0" fontId="1" fillId="7" borderId="27" xfId="0" applyFont="1" applyFill="1" applyBorder="1" applyAlignment="1">
      <alignment horizontal="center"/>
    </xf>
    <xf numFmtId="0" fontId="1" fillId="7" borderId="28" xfId="0" applyFont="1" applyFill="1" applyBorder="1"/>
    <xf numFmtId="0" fontId="0" fillId="7" borderId="28" xfId="0" applyFill="1" applyBorder="1"/>
    <xf numFmtId="0" fontId="0" fillId="7" borderId="29" xfId="0" applyFill="1" applyBorder="1"/>
    <xf numFmtId="3" fontId="0" fillId="0" borderId="0" xfId="0" applyNumberFormat="1"/>
    <xf numFmtId="0" fontId="21" fillId="0" borderId="0" xfId="0" applyFont="1"/>
    <xf numFmtId="3" fontId="1" fillId="0" borderId="0" xfId="0" applyNumberFormat="1" applyFont="1"/>
    <xf numFmtId="3" fontId="14" fillId="0" borderId="0" xfId="0" applyNumberFormat="1" applyFont="1"/>
    <xf numFmtId="1" fontId="1" fillId="0" borderId="0" xfId="0" applyNumberFormat="1" applyFont="1"/>
    <xf numFmtId="0" fontId="1" fillId="0" borderId="30" xfId="0" applyFont="1" applyBorder="1"/>
    <xf numFmtId="1" fontId="1" fillId="0" borderId="30" xfId="0" applyNumberFormat="1" applyFont="1" applyBorder="1"/>
    <xf numFmtId="0" fontId="22" fillId="0" borderId="0" xfId="0" applyFont="1" applyAlignment="1">
      <alignment horizontal="center"/>
    </xf>
    <xf numFmtId="165" fontId="14" fillId="0" borderId="0" xfId="0" applyNumberFormat="1" applyFont="1"/>
    <xf numFmtId="1" fontId="23" fillId="0" borderId="30" xfId="0" applyNumberFormat="1" applyFont="1" applyBorder="1"/>
    <xf numFmtId="0" fontId="24" fillId="0" borderId="0" xfId="0" applyFont="1" applyBorder="1"/>
    <xf numFmtId="0" fontId="0" fillId="0" borderId="0" xfId="0" applyBorder="1"/>
    <xf numFmtId="0" fontId="0" fillId="0" borderId="31" xfId="0" applyBorder="1"/>
    <xf numFmtId="166" fontId="18" fillId="0" borderId="0" xfId="0" applyNumberFormat="1" applyFont="1"/>
    <xf numFmtId="8" fontId="1" fillId="0" borderId="30" xfId="0" applyNumberFormat="1" applyFont="1" applyBorder="1"/>
    <xf numFmtId="166" fontId="14" fillId="0" borderId="0" xfId="0" applyNumberFormat="1" applyFont="1"/>
    <xf numFmtId="0" fontId="1" fillId="0" borderId="0" xfId="0" applyFont="1" applyBorder="1"/>
    <xf numFmtId="0" fontId="14" fillId="0" borderId="0" xfId="0" applyFont="1"/>
    <xf numFmtId="0" fontId="1" fillId="8" borderId="32" xfId="0" applyFont="1" applyFill="1" applyBorder="1" applyAlignment="1">
      <alignment horizontal="center"/>
    </xf>
    <xf numFmtId="9" fontId="1" fillId="8" borderId="32" xfId="0" applyNumberFormat="1" applyFont="1" applyFill="1" applyBorder="1"/>
    <xf numFmtId="8" fontId="25" fillId="0" borderId="30" xfId="0" applyNumberFormat="1" applyFont="1" applyBorder="1"/>
    <xf numFmtId="9" fontId="1" fillId="0" borderId="32" xfId="0" applyNumberFormat="1" applyFont="1" applyBorder="1" applyAlignment="1">
      <alignment horizontal="center"/>
    </xf>
    <xf numFmtId="164" fontId="20" fillId="0" borderId="0" xfId="0" applyNumberFormat="1" applyFont="1"/>
    <xf numFmtId="0" fontId="1" fillId="6" borderId="21" xfId="0" applyFont="1" applyFill="1" applyBorder="1" applyAlignment="1">
      <alignment horizontal="center"/>
    </xf>
    <xf numFmtId="166" fontId="20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79C2-61F1-4031-936B-4397C24FAC29}">
  <dimension ref="A1:L158"/>
  <sheetViews>
    <sheetView tabSelected="1" workbookViewId="0">
      <selection activeCell="B10" sqref="B10"/>
    </sheetView>
  </sheetViews>
  <sheetFormatPr defaultRowHeight="15" x14ac:dyDescent="0.25"/>
  <cols>
    <col min="1" max="1" width="2.42578125" style="117" customWidth="1"/>
    <col min="2" max="2" width="103.28515625" bestFit="1" customWidth="1"/>
    <col min="3" max="3" width="10.7109375" customWidth="1"/>
    <col min="4" max="4" width="11.5703125" bestFit="1" customWidth="1"/>
    <col min="5" max="5" width="10.7109375" customWidth="1"/>
    <col min="6" max="10" width="17.7109375" customWidth="1"/>
  </cols>
  <sheetData>
    <row r="1" spans="1:10" ht="46.5" x14ac:dyDescent="0.7">
      <c r="B1" s="154" t="s">
        <v>174</v>
      </c>
      <c r="C1" s="155"/>
      <c r="D1" s="155"/>
      <c r="E1" s="155"/>
      <c r="F1" s="155"/>
      <c r="G1" s="155"/>
      <c r="H1" s="155"/>
      <c r="I1" s="155"/>
      <c r="J1" s="155"/>
    </row>
    <row r="2" spans="1:10" ht="15.75" thickBot="1" x14ac:dyDescent="0.3">
      <c r="B2" s="156" t="s">
        <v>170</v>
      </c>
      <c r="C2" s="156"/>
      <c r="D2" s="156"/>
      <c r="E2" s="156"/>
      <c r="F2" s="156"/>
      <c r="G2" s="156"/>
      <c r="H2" s="156"/>
      <c r="I2" s="156"/>
      <c r="J2" s="156"/>
    </row>
    <row r="5" spans="1:10" x14ac:dyDescent="0.25">
      <c r="A5" s="140" t="s">
        <v>133</v>
      </c>
      <c r="B5" s="141" t="s">
        <v>134</v>
      </c>
      <c r="C5" s="142"/>
      <c r="D5" s="142"/>
      <c r="E5" s="142"/>
      <c r="F5" s="142"/>
      <c r="G5" s="142"/>
      <c r="H5" s="142"/>
      <c r="I5" s="142"/>
      <c r="J5" s="143"/>
    </row>
    <row r="8" spans="1:10" x14ac:dyDescent="0.25">
      <c r="C8" s="167" t="s">
        <v>139</v>
      </c>
      <c r="D8" s="167"/>
      <c r="E8" s="167"/>
      <c r="F8" s="167" t="s">
        <v>140</v>
      </c>
      <c r="G8" s="167"/>
      <c r="H8" s="167"/>
      <c r="I8" s="167"/>
      <c r="J8" s="167"/>
    </row>
    <row r="9" spans="1:10" x14ac:dyDescent="0.25">
      <c r="B9" s="118"/>
      <c r="C9" s="133">
        <v>2018</v>
      </c>
      <c r="D9" s="134">
        <f>C9+1</f>
        <v>2019</v>
      </c>
      <c r="E9" s="134">
        <f t="shared" ref="E9:J9" si="0">D9+1</f>
        <v>2020</v>
      </c>
      <c r="F9" s="134">
        <f>E9+1</f>
        <v>2021</v>
      </c>
      <c r="G9" s="134">
        <f t="shared" si="0"/>
        <v>2022</v>
      </c>
      <c r="H9" s="134">
        <f t="shared" si="0"/>
        <v>2023</v>
      </c>
      <c r="I9" s="134">
        <f t="shared" si="0"/>
        <v>2024</v>
      </c>
      <c r="J9" s="135">
        <f t="shared" si="0"/>
        <v>2025</v>
      </c>
    </row>
    <row r="11" spans="1:10" x14ac:dyDescent="0.25">
      <c r="B11" t="str">
        <f>'Petrobras Income Statement'!A9</f>
        <v>Sales revenues</v>
      </c>
      <c r="C11" s="120">
        <f>'Petrobras Income Statement'!B9</f>
        <v>84638</v>
      </c>
      <c r="D11" s="120">
        <f>'Petrobras Income Statement'!C9</f>
        <v>76589</v>
      </c>
      <c r="E11" s="120">
        <f>'Petrobras Income Statement'!D9</f>
        <v>53683</v>
      </c>
      <c r="F11" s="127">
        <f>E11*(1+F12)</f>
        <v>48314.700000000004</v>
      </c>
      <c r="G11" s="127">
        <f t="shared" ref="G11:J11" si="1">F11*(1+G12)</f>
        <v>48314.700000000004</v>
      </c>
      <c r="H11" s="127">
        <f t="shared" si="1"/>
        <v>50730.435000000005</v>
      </c>
      <c r="I11" s="127">
        <f t="shared" si="1"/>
        <v>53266.956750000005</v>
      </c>
      <c r="J11" s="127">
        <f t="shared" si="1"/>
        <v>55930.30458750001</v>
      </c>
    </row>
    <row r="12" spans="1:10" s="124" customFormat="1" x14ac:dyDescent="0.25">
      <c r="A12" s="123"/>
      <c r="B12" s="124" t="s">
        <v>135</v>
      </c>
      <c r="C12" s="166"/>
      <c r="D12" s="125">
        <f>D11/C11-1</f>
        <v>-9.5099128051229997E-2</v>
      </c>
      <c r="E12" s="125">
        <f>E11/D11-1</f>
        <v>-0.29907689093734091</v>
      </c>
      <c r="F12" s="132">
        <v>-0.1</v>
      </c>
      <c r="G12" s="132">
        <v>0</v>
      </c>
      <c r="H12" s="132">
        <v>0.05</v>
      </c>
      <c r="I12" s="132">
        <v>0.05</v>
      </c>
      <c r="J12" s="132">
        <v>0.05</v>
      </c>
    </row>
    <row r="13" spans="1:10" x14ac:dyDescent="0.25">
      <c r="C13" s="120"/>
      <c r="D13" s="120"/>
      <c r="E13" s="120"/>
    </row>
    <row r="14" spans="1:10" x14ac:dyDescent="0.25">
      <c r="B14" t="str">
        <f>'Petrobras Income Statement'!A10</f>
        <v>Cost of sales</v>
      </c>
      <c r="C14" s="120">
        <f>'Petrobras Income Statement'!B10</f>
        <v>-52184</v>
      </c>
      <c r="D14" s="120">
        <f>'Petrobras Income Statement'!C10</f>
        <v>-45732</v>
      </c>
      <c r="E14" s="120">
        <f>'Petrobras Income Statement'!D10</f>
        <v>-29195</v>
      </c>
      <c r="F14" s="119">
        <f>F15*-1*F$11</f>
        <v>-26089.938000000006</v>
      </c>
      <c r="G14" s="119">
        <f t="shared" ref="G14:J14" si="2">G15*-1*G11</f>
        <v>-26089.938000000006</v>
      </c>
      <c r="H14" s="119">
        <f t="shared" si="2"/>
        <v>-27394.434900000004</v>
      </c>
      <c r="I14" s="119">
        <f t="shared" si="2"/>
        <v>-28764.156645000003</v>
      </c>
      <c r="J14" s="119">
        <f t="shared" si="2"/>
        <v>-30202.364477250008</v>
      </c>
    </row>
    <row r="15" spans="1:10" s="124" customFormat="1" x14ac:dyDescent="0.25">
      <c r="A15" s="123"/>
      <c r="B15" s="124" t="s">
        <v>136</v>
      </c>
      <c r="C15" s="125">
        <f>ABS(C14/C$11)</f>
        <v>0.6165552116070796</v>
      </c>
      <c r="D15" s="125">
        <f t="shared" ref="D15:E15" si="3">ABS(D14/D$11)</f>
        <v>0.59710924545300237</v>
      </c>
      <c r="E15" s="125">
        <f t="shared" si="3"/>
        <v>0.54384069444703165</v>
      </c>
      <c r="F15" s="126">
        <v>0.54</v>
      </c>
      <c r="G15" s="126">
        <v>0.54</v>
      </c>
      <c r="H15" s="126">
        <v>0.54</v>
      </c>
      <c r="I15" s="126">
        <v>0.54</v>
      </c>
      <c r="J15" s="126">
        <v>0.54</v>
      </c>
    </row>
    <row r="16" spans="1:10" x14ac:dyDescent="0.25">
      <c r="C16" s="120"/>
      <c r="D16" s="120"/>
      <c r="E16" s="120"/>
    </row>
    <row r="17" spans="1:10" x14ac:dyDescent="0.25">
      <c r="B17" s="118" t="str">
        <f>'Petrobras Income Statement'!A11</f>
        <v>Gross profit</v>
      </c>
      <c r="C17" s="118">
        <f>C11+C14</f>
        <v>32454</v>
      </c>
      <c r="D17" s="118">
        <f t="shared" ref="D17:E17" si="4">D11+D14</f>
        <v>30857</v>
      </c>
      <c r="E17" s="118">
        <f t="shared" si="4"/>
        <v>24488</v>
      </c>
      <c r="F17" s="128">
        <f t="shared" ref="F17" si="5">F11+F14</f>
        <v>22224.761999999999</v>
      </c>
      <c r="G17" s="128">
        <f t="shared" ref="G17" si="6">G11+G14</f>
        <v>22224.761999999999</v>
      </c>
      <c r="H17" s="128">
        <f t="shared" ref="H17" si="7">H11+H14</f>
        <v>23336.000100000001</v>
      </c>
      <c r="I17" s="128">
        <f t="shared" ref="I17" si="8">I11+I14</f>
        <v>24502.800105000002</v>
      </c>
      <c r="J17" s="128">
        <f t="shared" ref="J17" si="9">J11+J14</f>
        <v>25727.940110250001</v>
      </c>
    </row>
    <row r="18" spans="1:10" x14ac:dyDescent="0.25">
      <c r="B18" s="129" t="s">
        <v>137</v>
      </c>
      <c r="C18" s="130">
        <f>ABS(C17/C$11)</f>
        <v>0.38344478839292045</v>
      </c>
      <c r="D18" s="130">
        <f t="shared" ref="D18" si="10">ABS(D17/D$11)</f>
        <v>0.40289075454699763</v>
      </c>
      <c r="E18" s="130">
        <f t="shared" ref="E18" si="11">ABS(E17/E$11)</f>
        <v>0.45615930555296835</v>
      </c>
      <c r="F18" s="131">
        <v>0.54</v>
      </c>
      <c r="G18" s="131">
        <v>0.54</v>
      </c>
      <c r="H18" s="131">
        <v>0.54</v>
      </c>
      <c r="I18" s="131">
        <v>0.54</v>
      </c>
      <c r="J18" s="131">
        <v>0.54</v>
      </c>
    </row>
    <row r="19" spans="1:10" x14ac:dyDescent="0.25">
      <c r="B19" s="124"/>
      <c r="C19" s="125"/>
      <c r="D19" s="125"/>
      <c r="E19" s="125"/>
      <c r="F19" s="126"/>
      <c r="G19" s="126"/>
      <c r="H19" s="126"/>
      <c r="I19" s="126"/>
      <c r="J19" s="126"/>
    </row>
    <row r="20" spans="1:10" x14ac:dyDescent="0.25">
      <c r="B20" s="118" t="str">
        <f>'Petrobras Income Statement'!A13</f>
        <v>Income (expenses)</v>
      </c>
    </row>
    <row r="21" spans="1:10" x14ac:dyDescent="0.25">
      <c r="B21" t="str">
        <f>'Petrobras Income Statement'!A14</f>
        <v>Selling expenses</v>
      </c>
      <c r="C21" s="120">
        <f>'Petrobras Income Statement'!B14</f>
        <v>-3827</v>
      </c>
      <c r="D21" s="120">
        <f>'Petrobras Income Statement'!C14</f>
        <v>-4476</v>
      </c>
      <c r="E21" s="120">
        <f>'Petrobras Income Statement'!D14</f>
        <v>-4884</v>
      </c>
      <c r="F21" s="119">
        <f>F22*-1*F$11</f>
        <v>-3865.1760000000004</v>
      </c>
      <c r="G21" s="119">
        <f>G22*-1*G$11</f>
        <v>-2898.8820000000001</v>
      </c>
      <c r="H21" s="119">
        <f t="shared" ref="H21:J21" si="12">H22*-1*H$11</f>
        <v>-2536.5217500000003</v>
      </c>
      <c r="I21" s="119">
        <f t="shared" si="12"/>
        <v>-2663.3478375000004</v>
      </c>
      <c r="J21" s="119">
        <f t="shared" si="12"/>
        <v>-2796.5152293750007</v>
      </c>
    </row>
    <row r="22" spans="1:10" s="124" customFormat="1" x14ac:dyDescent="0.25">
      <c r="A22" s="123"/>
      <c r="B22" s="124" t="s">
        <v>136</v>
      </c>
      <c r="C22" s="125">
        <f>ABS(C21/C$11)</f>
        <v>4.5216096788676483E-2</v>
      </c>
      <c r="D22" s="125">
        <f t="shared" ref="D22" si="13">ABS(D21/D$11)</f>
        <v>5.8441812792959826E-2</v>
      </c>
      <c r="E22" s="125">
        <f t="shared" ref="E22" si="14">ABS(E21/E$11)</f>
        <v>9.0978522064713227E-2</v>
      </c>
      <c r="F22" s="132">
        <v>0.08</v>
      </c>
      <c r="G22" s="132">
        <v>0.06</v>
      </c>
      <c r="H22" s="132">
        <v>0.05</v>
      </c>
      <c r="I22" s="132">
        <v>0.05</v>
      </c>
      <c r="J22" s="132">
        <v>0.05</v>
      </c>
    </row>
    <row r="24" spans="1:10" x14ac:dyDescent="0.25">
      <c r="B24" t="str">
        <f>'Petrobras Income Statement'!A15</f>
        <v>General and administrative expenses</v>
      </c>
      <c r="C24" s="120">
        <f>'Petrobras Income Statement'!B15</f>
        <v>-2239</v>
      </c>
      <c r="D24" s="120">
        <f>'Petrobras Income Statement'!C15</f>
        <v>-2124</v>
      </c>
      <c r="E24" s="120">
        <f>'Petrobras Income Statement'!D15</f>
        <v>-1090</v>
      </c>
      <c r="F24" s="119">
        <f>F25*-1*F$11</f>
        <v>-966.2940000000001</v>
      </c>
      <c r="G24" s="119">
        <f>G25*-1*G$11</f>
        <v>-1449.441</v>
      </c>
      <c r="H24" s="119">
        <f t="shared" ref="H24" si="15">H25*-1*H$11</f>
        <v>-1521.9130500000001</v>
      </c>
      <c r="I24" s="119">
        <f t="shared" ref="I24" si="16">I25*-1*I$11</f>
        <v>-1598.0087025</v>
      </c>
      <c r="J24" s="119">
        <f t="shared" ref="J24" si="17">J25*-1*J$11</f>
        <v>-1677.9091376250003</v>
      </c>
    </row>
    <row r="25" spans="1:10" s="124" customFormat="1" x14ac:dyDescent="0.25">
      <c r="A25" s="123"/>
      <c r="B25" s="124" t="s">
        <v>136</v>
      </c>
      <c r="C25" s="125">
        <f>ABS(C24/C$11)</f>
        <v>2.6453838701292563E-2</v>
      </c>
      <c r="D25" s="125">
        <f t="shared" ref="D25" si="18">ABS(D24/D$11)</f>
        <v>2.7732441995586835E-2</v>
      </c>
      <c r="E25" s="125">
        <f t="shared" ref="E25" si="19">ABS(E24/E$11)</f>
        <v>2.0304379412476949E-2</v>
      </c>
      <c r="F25" s="132">
        <v>0.02</v>
      </c>
      <c r="G25" s="132">
        <v>0.03</v>
      </c>
      <c r="H25" s="132">
        <v>0.03</v>
      </c>
      <c r="I25" s="132">
        <v>0.03</v>
      </c>
      <c r="J25" s="132">
        <v>0.03</v>
      </c>
    </row>
    <row r="27" spans="1:10" x14ac:dyDescent="0.25">
      <c r="B27" t="str">
        <f>'Petrobras Income Statement'!A16</f>
        <v>Exploration costs</v>
      </c>
      <c r="C27" s="120">
        <f>'Petrobras Income Statement'!B16</f>
        <v>-524</v>
      </c>
      <c r="D27" s="120">
        <f>'Petrobras Income Statement'!C16</f>
        <v>-799</v>
      </c>
      <c r="E27" s="120">
        <f>'Petrobras Income Statement'!D16</f>
        <v>-803</v>
      </c>
      <c r="F27" s="119">
        <f>F28*-1*F$11</f>
        <v>-483.14700000000005</v>
      </c>
      <c r="G27" s="119">
        <f>G28*-1*G$11</f>
        <v>-483.14700000000005</v>
      </c>
      <c r="H27" s="119">
        <f t="shared" ref="H27" si="20">H28*-1*H$11</f>
        <v>-507.30435000000006</v>
      </c>
      <c r="I27" s="119">
        <f t="shared" ref="I27" si="21">I28*-1*I$11</f>
        <v>-532.66956750000008</v>
      </c>
      <c r="J27" s="119">
        <f t="shared" ref="J27" si="22">J28*-1*J$11</f>
        <v>-559.30304587500007</v>
      </c>
    </row>
    <row r="28" spans="1:10" s="124" customFormat="1" x14ac:dyDescent="0.25">
      <c r="A28" s="123"/>
      <c r="B28" s="124" t="s">
        <v>136</v>
      </c>
      <c r="C28" s="125">
        <f>ABS(C27/C$11)</f>
        <v>6.1910725678773126E-3</v>
      </c>
      <c r="D28" s="125">
        <f t="shared" ref="D28" si="23">ABS(D27/D$11)</f>
        <v>1.0432307511522543E-2</v>
      </c>
      <c r="E28" s="125">
        <f t="shared" ref="E28" si="24">ABS(E27/E$11)</f>
        <v>1.4958180429558706E-2</v>
      </c>
      <c r="F28" s="132">
        <v>0.01</v>
      </c>
      <c r="G28" s="132">
        <v>0.01</v>
      </c>
      <c r="H28" s="132">
        <v>0.01</v>
      </c>
      <c r="I28" s="132">
        <v>0.01</v>
      </c>
      <c r="J28" s="132">
        <v>0.01</v>
      </c>
    </row>
    <row r="30" spans="1:10" x14ac:dyDescent="0.25">
      <c r="B30" t="str">
        <f>'Petrobras Income Statement'!A17</f>
        <v>Research and development expenses</v>
      </c>
      <c r="C30" s="120">
        <f>'Petrobras Income Statement'!B17</f>
        <v>-641</v>
      </c>
      <c r="D30" s="120">
        <f>'Petrobras Income Statement'!C17</f>
        <v>-576</v>
      </c>
      <c r="E30" s="120">
        <f>'Petrobras Income Statement'!D17</f>
        <v>-355</v>
      </c>
      <c r="F30" s="119">
        <f>F31*-1*F$11</f>
        <v>-483.14700000000005</v>
      </c>
      <c r="G30" s="119">
        <f>G31*-1*G$11</f>
        <v>-483.14700000000005</v>
      </c>
      <c r="H30" s="119">
        <f t="shared" ref="H30" si="25">H31*-1*H$11</f>
        <v>-507.30435000000006</v>
      </c>
      <c r="I30" s="119">
        <f t="shared" ref="I30" si="26">I31*-1*I$11</f>
        <v>-532.66956750000008</v>
      </c>
      <c r="J30" s="119">
        <f t="shared" ref="J30" si="27">J31*-1*J$11</f>
        <v>-559.30304587500007</v>
      </c>
    </row>
    <row r="31" spans="1:10" s="124" customFormat="1" x14ac:dyDescent="0.25">
      <c r="A31" s="123"/>
      <c r="B31" s="124" t="s">
        <v>136</v>
      </c>
      <c r="C31" s="125">
        <f>ABS(C30/C$11)</f>
        <v>7.5734303740636593E-3</v>
      </c>
      <c r="D31" s="125">
        <f t="shared" ref="D31" si="28">ABS(D30/D$11)</f>
        <v>7.5206622360913444E-3</v>
      </c>
      <c r="E31" s="125">
        <f t="shared" ref="E31" si="29">ABS(E30/E$11)</f>
        <v>6.6128942123204739E-3</v>
      </c>
      <c r="F31" s="132">
        <v>0.01</v>
      </c>
      <c r="G31" s="132">
        <v>0.01</v>
      </c>
      <c r="H31" s="132">
        <v>0.01</v>
      </c>
      <c r="I31" s="132">
        <v>0.01</v>
      </c>
      <c r="J31" s="132">
        <v>0.01</v>
      </c>
    </row>
    <row r="33" spans="1:10" x14ac:dyDescent="0.25">
      <c r="B33" t="str">
        <f>'Petrobras Income Statement'!A18</f>
        <v>Other taxes</v>
      </c>
      <c r="C33" s="120">
        <f>'Petrobras Income Statement'!B18</f>
        <v>-670</v>
      </c>
      <c r="D33" s="120">
        <f>'Petrobras Income Statement'!C18</f>
        <v>-619</v>
      </c>
      <c r="E33" s="120">
        <f>'Petrobras Income Statement'!D18</f>
        <v>-952</v>
      </c>
      <c r="F33" s="119">
        <f>F34*-1*F$11</f>
        <v>-966.2940000000001</v>
      </c>
      <c r="G33" s="119">
        <f>G34*-1*G$11</f>
        <v>-483.14700000000005</v>
      </c>
      <c r="H33" s="119">
        <f t="shared" ref="H33" si="30">H34*-1*H$11</f>
        <v>-507.30435000000006</v>
      </c>
      <c r="I33" s="119">
        <f t="shared" ref="I33" si="31">I34*-1*I$11</f>
        <v>-532.66956750000008</v>
      </c>
      <c r="J33" s="119">
        <f t="shared" ref="J33" si="32">J34*-1*J$11</f>
        <v>-559.30304587500007</v>
      </c>
    </row>
    <row r="34" spans="1:10" x14ac:dyDescent="0.25">
      <c r="B34" t="s">
        <v>136</v>
      </c>
      <c r="C34" s="122">
        <f>ABS(C33/C$11)</f>
        <v>7.9160660696141211E-3</v>
      </c>
      <c r="D34" s="122">
        <f t="shared" ref="D34" si="33">ABS(D33/D$11)</f>
        <v>8.0821005627439973E-3</v>
      </c>
      <c r="E34" s="122">
        <f t="shared" ref="E34" si="34">ABS(E33/E$11)</f>
        <v>1.7733733211631242E-2</v>
      </c>
      <c r="F34" s="121">
        <v>0.02</v>
      </c>
      <c r="G34" s="121">
        <v>0.01</v>
      </c>
      <c r="H34" s="121">
        <v>0.01</v>
      </c>
      <c r="I34" s="121">
        <v>0.01</v>
      </c>
      <c r="J34" s="121">
        <v>0.01</v>
      </c>
    </row>
    <row r="36" spans="1:10" x14ac:dyDescent="0.25">
      <c r="B36" t="str">
        <f>'Petrobras Income Statement'!A19</f>
        <v>Impairment of assets</v>
      </c>
      <c r="C36" s="120">
        <f>'Petrobras Income Statement'!B19</f>
        <v>-2005</v>
      </c>
      <c r="D36" s="120">
        <f>'Petrobras Income Statement'!C19</f>
        <v>-2848</v>
      </c>
      <c r="E36" s="120">
        <f>'Petrobras Income Statement'!D19</f>
        <v>-7339</v>
      </c>
      <c r="F36" s="119">
        <f>F37*-1*F$11</f>
        <v>-2898.8820000000001</v>
      </c>
      <c r="G36" s="119">
        <f>G37*-1*G$11</f>
        <v>-1932.5880000000002</v>
      </c>
      <c r="H36" s="119">
        <f t="shared" ref="H36" si="35">H37*-1*H$11</f>
        <v>-2029.2174000000002</v>
      </c>
      <c r="I36" s="119">
        <f t="shared" ref="I36" si="36">I37*-1*I$11</f>
        <v>-1065.3391350000002</v>
      </c>
      <c r="J36" s="119">
        <f t="shared" ref="J36" si="37">J37*-1*J$11</f>
        <v>-1118.6060917500001</v>
      </c>
    </row>
    <row r="37" spans="1:10" s="124" customFormat="1" x14ac:dyDescent="0.25">
      <c r="A37" s="123"/>
      <c r="B37" s="124" t="s">
        <v>136</v>
      </c>
      <c r="C37" s="125">
        <f>ABS(C36/C$11)</f>
        <v>2.3689123088919871E-2</v>
      </c>
      <c r="D37" s="125">
        <f t="shared" ref="D37" si="38">ABS(D36/D$11)</f>
        <v>3.7185496611784982E-2</v>
      </c>
      <c r="E37" s="125">
        <f t="shared" ref="E37" si="39">ABS(E36/E$11)</f>
        <v>0.1367099454203379</v>
      </c>
      <c r="F37" s="132">
        <v>0.06</v>
      </c>
      <c r="G37" s="132">
        <v>0.04</v>
      </c>
      <c r="H37" s="132">
        <v>0.04</v>
      </c>
      <c r="I37" s="132">
        <v>0.02</v>
      </c>
      <c r="J37" s="132">
        <v>0.02</v>
      </c>
    </row>
    <row r="39" spans="1:10" x14ac:dyDescent="0.25">
      <c r="B39" t="str">
        <f>'Petrobras Income Statement'!A20</f>
        <v>Other income and expenses</v>
      </c>
      <c r="C39" s="120">
        <f>'Petrobras Income Statement'!B20</f>
        <v>-5760</v>
      </c>
      <c r="D39" s="120">
        <f>'Petrobras Income Statement'!C20</f>
        <v>1199</v>
      </c>
      <c r="E39" s="120">
        <f>'Petrobras Income Statement'!D20</f>
        <v>998</v>
      </c>
      <c r="F39" s="119">
        <f>F40*-1*F$11</f>
        <v>-483.14700000000005</v>
      </c>
      <c r="G39" s="119">
        <f>G40*-1*G$11</f>
        <v>-1449.441</v>
      </c>
      <c r="H39" s="119">
        <f t="shared" ref="H39" si="40">H40*-1*H$11</f>
        <v>-1521.9130500000001</v>
      </c>
      <c r="I39" s="119">
        <f t="shared" ref="I39" si="41">I40*-1*I$11</f>
        <v>-3196.0174050000001</v>
      </c>
      <c r="J39" s="119">
        <f t="shared" ref="J39" si="42">J40*-1*J$11</f>
        <v>-3355.8182752500006</v>
      </c>
    </row>
    <row r="40" spans="1:10" s="124" customFormat="1" x14ac:dyDescent="0.25">
      <c r="A40" s="123"/>
      <c r="B40" s="124" t="s">
        <v>136</v>
      </c>
      <c r="C40" s="125">
        <f>ABS(C39/C$11)</f>
        <v>6.805453815071244E-2</v>
      </c>
      <c r="D40" s="125">
        <f t="shared" ref="D40" si="43">ABS(D39/D$11)</f>
        <v>1.5654989619919308E-2</v>
      </c>
      <c r="E40" s="125">
        <f t="shared" ref="E40" si="44">ABS(E39/E$11)</f>
        <v>1.859061527857981E-2</v>
      </c>
      <c r="F40" s="132">
        <v>0.01</v>
      </c>
      <c r="G40" s="132">
        <v>0.03</v>
      </c>
      <c r="H40" s="132">
        <v>0.03</v>
      </c>
      <c r="I40" s="132">
        <v>0.06</v>
      </c>
      <c r="J40" s="132">
        <v>0.06</v>
      </c>
    </row>
    <row r="42" spans="1:10" x14ac:dyDescent="0.25">
      <c r="B42" t="s">
        <v>138</v>
      </c>
      <c r="C42" s="119">
        <f>C39+C36+C33+C30+C27+C24+C21</f>
        <v>-15666</v>
      </c>
      <c r="D42" s="119">
        <f t="shared" ref="D42:J42" si="45">D39+D36+D33+D30+D27+D24+D21</f>
        <v>-10243</v>
      </c>
      <c r="E42" s="119">
        <f t="shared" si="45"/>
        <v>-14425</v>
      </c>
      <c r="F42" s="119">
        <f t="shared" si="45"/>
        <v>-10146.087</v>
      </c>
      <c r="G42" s="119">
        <f t="shared" si="45"/>
        <v>-9179.7929999999997</v>
      </c>
      <c r="H42" s="119">
        <f t="shared" si="45"/>
        <v>-9131.4783000000007</v>
      </c>
      <c r="I42" s="119">
        <f t="shared" si="45"/>
        <v>-10120.721782500001</v>
      </c>
      <c r="J42" s="119">
        <f t="shared" si="45"/>
        <v>-10626.757871625003</v>
      </c>
    </row>
    <row r="43" spans="1:10" s="124" customFormat="1" x14ac:dyDescent="0.25">
      <c r="A43" s="123"/>
      <c r="B43" s="124" t="s">
        <v>136</v>
      </c>
      <c r="C43" s="125">
        <f>ABS(C42/C$11)</f>
        <v>0.18509416574115645</v>
      </c>
      <c r="D43" s="125">
        <f t="shared" ref="D43" si="46">ABS(D42/D$11)</f>
        <v>0.13373983209077023</v>
      </c>
      <c r="E43" s="125">
        <f t="shared" ref="E43" si="47">ABS(E42/E$11)</f>
        <v>0.26870703947245872</v>
      </c>
      <c r="F43" s="125">
        <f t="shared" ref="F43" si="48">ABS(F42/F$11)</f>
        <v>0.20999999999999996</v>
      </c>
      <c r="G43" s="125">
        <f t="shared" ref="G43" si="49">ABS(G42/G$11)</f>
        <v>0.18999999999999997</v>
      </c>
      <c r="H43" s="125">
        <f t="shared" ref="H43" si="50">ABS(H42/H$11)</f>
        <v>0.18</v>
      </c>
      <c r="I43" s="125">
        <f t="shared" ref="I43" si="51">ABS(I42/I$11)</f>
        <v>0.19</v>
      </c>
      <c r="J43" s="125">
        <f t="shared" ref="J43" si="52">ABS(J42/J$11)</f>
        <v>0.19</v>
      </c>
    </row>
    <row r="45" spans="1:10" x14ac:dyDescent="0.25">
      <c r="B45" s="118" t="str">
        <f>'Petrobras Income Statement'!A23</f>
        <v>Income (loss) before finance expense, results of equity-accounted investments and income taxes</v>
      </c>
      <c r="C45" s="128">
        <f t="shared" ref="C45:J45" si="53">C42+C17</f>
        <v>16788</v>
      </c>
      <c r="D45" s="128">
        <f t="shared" si="53"/>
        <v>20614</v>
      </c>
      <c r="E45" s="128">
        <f t="shared" si="53"/>
        <v>10063</v>
      </c>
      <c r="F45" s="128">
        <f t="shared" si="53"/>
        <v>12078.674999999999</v>
      </c>
      <c r="G45" s="128">
        <f t="shared" si="53"/>
        <v>13044.968999999999</v>
      </c>
      <c r="H45" s="128">
        <f t="shared" si="53"/>
        <v>14204.5218</v>
      </c>
      <c r="I45" s="128">
        <f t="shared" si="53"/>
        <v>14382.078322500001</v>
      </c>
      <c r="J45" s="128">
        <f t="shared" si="53"/>
        <v>15101.182238624999</v>
      </c>
    </row>
    <row r="47" spans="1:10" x14ac:dyDescent="0.25">
      <c r="B47" t="str">
        <f>'Petrobras Income Statement'!A25</f>
        <v>Finance income</v>
      </c>
      <c r="C47" s="120">
        <f>'Petrobras Income Statement'!B25</f>
        <v>2381</v>
      </c>
      <c r="D47" s="120">
        <f>'Petrobras Income Statement'!C25</f>
        <v>1330</v>
      </c>
      <c r="E47" s="120">
        <f>'Petrobras Income Statement'!D25</f>
        <v>551</v>
      </c>
      <c r="F47" s="119">
        <f>F48*F$11</f>
        <v>483.14700000000005</v>
      </c>
      <c r="G47" s="119">
        <f t="shared" ref="G47:J47" si="54">G48*G$11</f>
        <v>966.2940000000001</v>
      </c>
      <c r="H47" s="119">
        <f t="shared" si="54"/>
        <v>1014.6087000000001</v>
      </c>
      <c r="I47" s="119">
        <f t="shared" si="54"/>
        <v>1598.0087025</v>
      </c>
      <c r="J47" s="119">
        <f t="shared" si="54"/>
        <v>1677.9091376250003</v>
      </c>
    </row>
    <row r="48" spans="1:10" s="124" customFormat="1" x14ac:dyDescent="0.25">
      <c r="A48" s="123"/>
      <c r="B48" s="124" t="s">
        <v>136</v>
      </c>
      <c r="C48" s="125">
        <f>ABS(C47/C$11)</f>
        <v>2.8131572107091378E-2</v>
      </c>
      <c r="D48" s="125">
        <f t="shared" ref="D48" si="55">ABS(D47/D$11)</f>
        <v>1.7365418010419249E-2</v>
      </c>
      <c r="E48" s="125">
        <f t="shared" ref="E48" si="56">ABS(E47/E$11)</f>
        <v>1.0263956932362201E-2</v>
      </c>
      <c r="F48" s="132">
        <v>0.01</v>
      </c>
      <c r="G48" s="132">
        <v>0.02</v>
      </c>
      <c r="H48" s="132">
        <v>0.02</v>
      </c>
      <c r="I48" s="132">
        <v>0.03</v>
      </c>
      <c r="J48" s="132">
        <v>0.03</v>
      </c>
    </row>
    <row r="50" spans="1:10" x14ac:dyDescent="0.25">
      <c r="B50" t="str">
        <f>'Petrobras Income Statement'!A26</f>
        <v>Finance expenses</v>
      </c>
      <c r="C50" s="120">
        <f>'Petrobras Income Statement'!B26</f>
        <v>-5675</v>
      </c>
      <c r="D50" s="120">
        <f>'Petrobras Income Statement'!C26</f>
        <v>-7086</v>
      </c>
      <c r="E50" s="120">
        <f>'Petrobras Income Statement'!D26</f>
        <v>-6004</v>
      </c>
      <c r="F50" s="119">
        <f>F51*F$11*-1</f>
        <v>-5314.6170000000002</v>
      </c>
      <c r="G50" s="119">
        <f t="shared" ref="G50:J50" si="57">G51*G$11*-1</f>
        <v>-4348.3230000000003</v>
      </c>
      <c r="H50" s="119">
        <f t="shared" si="57"/>
        <v>-3043.8261000000002</v>
      </c>
      <c r="I50" s="119">
        <f t="shared" si="57"/>
        <v>-3196.0174050000001</v>
      </c>
      <c r="J50" s="119">
        <f t="shared" si="57"/>
        <v>-3355.8182752500006</v>
      </c>
    </row>
    <row r="51" spans="1:10" s="124" customFormat="1" x14ac:dyDescent="0.25">
      <c r="A51" s="123"/>
      <c r="B51" s="124" t="s">
        <v>136</v>
      </c>
      <c r="C51" s="125">
        <f>ABS(C50/C$11)</f>
        <v>6.7050261112030052E-2</v>
      </c>
      <c r="D51" s="125">
        <f t="shared" ref="D51" si="58">ABS(D50/D$11)</f>
        <v>9.2519813550248728E-2</v>
      </c>
      <c r="E51" s="125">
        <f t="shared" ref="E51" si="59">ABS(E50/E$11)</f>
        <v>0.1118417376078088</v>
      </c>
      <c r="F51" s="132">
        <v>0.11</v>
      </c>
      <c r="G51" s="132">
        <v>0.09</v>
      </c>
      <c r="H51" s="132">
        <v>0.06</v>
      </c>
      <c r="I51" s="132">
        <v>0.06</v>
      </c>
      <c r="J51" s="132">
        <v>0.06</v>
      </c>
    </row>
    <row r="53" spans="1:10" x14ac:dyDescent="0.25">
      <c r="B53" t="str">
        <f>'Petrobras Income Statement'!A27</f>
        <v>Foreign exchange gains (losses) and inflation indexation charges</v>
      </c>
      <c r="C53" s="120">
        <f>'Petrobras Income Statement'!B27</f>
        <v>-3190</v>
      </c>
      <c r="D53" s="120">
        <f>'Petrobras Income Statement'!C27</f>
        <v>-3008</v>
      </c>
      <c r="E53" s="120">
        <f>'Petrobras Income Statement'!D27</f>
        <v>-4177</v>
      </c>
      <c r="F53" s="119">
        <f>F54*F$11*-1</f>
        <v>-3382.0290000000005</v>
      </c>
      <c r="G53" s="119">
        <f t="shared" ref="G53" si="60">G54*G$11*-1</f>
        <v>-1932.5880000000002</v>
      </c>
      <c r="H53" s="119">
        <f t="shared" ref="H53" si="61">H54*H$11*-1</f>
        <v>-2029.2174000000002</v>
      </c>
      <c r="I53" s="119">
        <f t="shared" ref="I53" si="62">I54*I$11*-1</f>
        <v>-2130.6782700000003</v>
      </c>
      <c r="J53" s="119">
        <f t="shared" ref="J53" si="63">J54*J$11*-1</f>
        <v>-2237.2121835000003</v>
      </c>
    </row>
    <row r="54" spans="1:10" s="124" customFormat="1" x14ac:dyDescent="0.25">
      <c r="A54" s="123"/>
      <c r="B54" s="124" t="s">
        <v>136</v>
      </c>
      <c r="C54" s="125">
        <f>ABS(C53/C$11)</f>
        <v>3.7689926510550815E-2</v>
      </c>
      <c r="D54" s="125">
        <f t="shared" ref="D54" si="64">ABS(D53/D$11)</f>
        <v>3.9274569455143689E-2</v>
      </c>
      <c r="E54" s="125">
        <f t="shared" ref="E54" si="65">ABS(E53/E$11)</f>
        <v>7.7808617253134135E-2</v>
      </c>
      <c r="F54" s="132">
        <v>7.0000000000000007E-2</v>
      </c>
      <c r="G54" s="132">
        <v>0.04</v>
      </c>
      <c r="H54" s="132">
        <v>0.04</v>
      </c>
      <c r="I54" s="132">
        <v>0.04</v>
      </c>
      <c r="J54" s="132">
        <v>0.04</v>
      </c>
    </row>
    <row r="56" spans="1:10" x14ac:dyDescent="0.25">
      <c r="B56" t="str">
        <f>'Petrobras Income Statement'!A28</f>
        <v>Net finance expense</v>
      </c>
      <c r="C56" s="119">
        <f>C47+C50+C53</f>
        <v>-6484</v>
      </c>
      <c r="D56" s="119">
        <f t="shared" ref="D56:J56" si="66">D47+D50+D53</f>
        <v>-8764</v>
      </c>
      <c r="E56" s="119">
        <f t="shared" si="66"/>
        <v>-9630</v>
      </c>
      <c r="F56" s="119">
        <f t="shared" si="66"/>
        <v>-8213.4989999999998</v>
      </c>
      <c r="G56" s="119">
        <f t="shared" si="66"/>
        <v>-5314.6170000000002</v>
      </c>
      <c r="H56" s="119">
        <f t="shared" si="66"/>
        <v>-4058.4348</v>
      </c>
      <c r="I56" s="119">
        <f t="shared" si="66"/>
        <v>-3728.6869725000006</v>
      </c>
      <c r="J56" s="119">
        <f t="shared" si="66"/>
        <v>-3915.1213211250006</v>
      </c>
    </row>
    <row r="58" spans="1:10" x14ac:dyDescent="0.25">
      <c r="B58" t="str">
        <f>'Petrobras Income Statement'!A30</f>
        <v>Results of equity-accounted investments</v>
      </c>
      <c r="C58">
        <f>'Petrobras Income Statement'!B30</f>
        <v>523</v>
      </c>
      <c r="D58">
        <f>'Petrobras Income Statement'!C30</f>
        <v>153</v>
      </c>
      <c r="E58">
        <f>'Petrobras Income Statement'!D30</f>
        <v>-659</v>
      </c>
      <c r="F58" s="119">
        <f>F59*F$11</f>
        <v>483.14700000000005</v>
      </c>
      <c r="G58" s="119">
        <f t="shared" ref="G58:J58" si="67">G59*G$11</f>
        <v>96.629400000000004</v>
      </c>
      <c r="H58" s="119">
        <f t="shared" si="67"/>
        <v>304.38261000000006</v>
      </c>
      <c r="I58" s="119">
        <f t="shared" si="67"/>
        <v>319.60174050000006</v>
      </c>
      <c r="J58" s="119">
        <f t="shared" si="67"/>
        <v>335.58182752500005</v>
      </c>
    </row>
    <row r="59" spans="1:10" s="124" customFormat="1" x14ac:dyDescent="0.25">
      <c r="A59" s="123"/>
      <c r="B59" s="124" t="s">
        <v>136</v>
      </c>
      <c r="C59" s="157">
        <f>ABS(C58/C$11)</f>
        <v>6.1792575438928141E-3</v>
      </c>
      <c r="D59" s="157">
        <f t="shared" ref="D59" si="68">ABS(D58/D$11)</f>
        <v>1.9976759064617633E-3</v>
      </c>
      <c r="E59" s="157">
        <f t="shared" ref="E59" si="69">ABS(E58/E$11)</f>
        <v>1.2275767002589274E-2</v>
      </c>
      <c r="F59" s="168">
        <v>0.01</v>
      </c>
      <c r="G59" s="168">
        <v>2E-3</v>
      </c>
      <c r="H59" s="168">
        <v>6.0000000000000001E-3</v>
      </c>
      <c r="I59" s="168">
        <v>6.0000000000000001E-3</v>
      </c>
      <c r="J59" s="168">
        <v>6.0000000000000001E-3</v>
      </c>
    </row>
    <row r="61" spans="1:10" s="118" customFormat="1" x14ac:dyDescent="0.25">
      <c r="A61" s="117"/>
      <c r="B61" s="118" t="str">
        <f>'Petrobras Income Statement'!A32</f>
        <v>Net income (loss) before income taxes</v>
      </c>
      <c r="C61" s="128">
        <f t="shared" ref="C61:J61" si="70">C45+C56+C58</f>
        <v>10827</v>
      </c>
      <c r="D61" s="128">
        <f t="shared" si="70"/>
        <v>12003</v>
      </c>
      <c r="E61" s="128">
        <f t="shared" si="70"/>
        <v>-226</v>
      </c>
      <c r="F61" s="128">
        <f t="shared" si="70"/>
        <v>4348.3229999999994</v>
      </c>
      <c r="G61" s="128">
        <f t="shared" si="70"/>
        <v>7826.9813999999988</v>
      </c>
      <c r="H61" s="128">
        <f t="shared" si="70"/>
        <v>10450.46961</v>
      </c>
      <c r="I61" s="128">
        <f t="shared" si="70"/>
        <v>10972.993090500002</v>
      </c>
      <c r="J61" s="128">
        <f t="shared" si="70"/>
        <v>11521.642745024999</v>
      </c>
    </row>
    <row r="63" spans="1:10" x14ac:dyDescent="0.25">
      <c r="B63" t="str">
        <f>'Petrobras Income Statement'!A34</f>
        <v>Income taxes</v>
      </c>
      <c r="C63" s="120">
        <f>'Petrobras Income Statement'!B34</f>
        <v>-4256</v>
      </c>
      <c r="D63" s="120">
        <f>'Petrobras Income Statement'!C34</f>
        <v>-4200</v>
      </c>
      <c r="E63" s="120">
        <f>'Petrobras Income Statement'!D34</f>
        <v>1174</v>
      </c>
      <c r="F63" s="119">
        <f>F64*-1*F61</f>
        <v>-1521.9130499999997</v>
      </c>
      <c r="G63" s="119">
        <f>G64*-1*G61</f>
        <v>-2739.4434899999992</v>
      </c>
      <c r="H63" s="119">
        <f>H64*-1*H61</f>
        <v>-3657.6643634999996</v>
      </c>
      <c r="I63" s="119">
        <f>I64*-1*I61</f>
        <v>-3840.5475816750004</v>
      </c>
      <c r="J63" s="119">
        <f>J64*-1*J61</f>
        <v>-4032.5749607587495</v>
      </c>
    </row>
    <row r="64" spans="1:10" s="124" customFormat="1" x14ac:dyDescent="0.25">
      <c r="A64" s="123"/>
      <c r="B64" s="124" t="s">
        <v>136</v>
      </c>
      <c r="C64" s="125">
        <f>ABS(C63/C61)</f>
        <v>0.39309134570979959</v>
      </c>
      <c r="D64" s="125">
        <f>ABS(D63/D61)</f>
        <v>0.34991252186953264</v>
      </c>
      <c r="E64" s="125" t="s">
        <v>132</v>
      </c>
      <c r="F64" s="132">
        <v>0.35</v>
      </c>
      <c r="G64" s="132">
        <v>0.35</v>
      </c>
      <c r="H64" s="132">
        <v>0.35</v>
      </c>
      <c r="I64" s="132">
        <v>0.35</v>
      </c>
      <c r="J64" s="132">
        <v>0.35</v>
      </c>
    </row>
    <row r="66" spans="1:10" x14ac:dyDescent="0.25">
      <c r="B66" s="118" t="str">
        <f>'Petrobras Income Statement'!A36</f>
        <v>Net income from continuing operations for the year</v>
      </c>
      <c r="C66" s="128">
        <f t="shared" ref="C66:J66" si="71">C61+C63</f>
        <v>6571</v>
      </c>
      <c r="D66" s="128">
        <f t="shared" si="71"/>
        <v>7803</v>
      </c>
      <c r="E66" s="128">
        <f t="shared" si="71"/>
        <v>948</v>
      </c>
      <c r="F66" s="128">
        <f>F61+F63</f>
        <v>2826.4099499999998</v>
      </c>
      <c r="G66" s="128">
        <f t="shared" si="71"/>
        <v>5087.5379099999991</v>
      </c>
      <c r="H66" s="128">
        <f t="shared" si="71"/>
        <v>6792.8052465000001</v>
      </c>
      <c r="I66" s="128">
        <f t="shared" si="71"/>
        <v>7132.4455088250015</v>
      </c>
      <c r="J66" s="128">
        <f t="shared" si="71"/>
        <v>7489.0677842662499</v>
      </c>
    </row>
    <row r="67" spans="1:10" s="129" customFormat="1" x14ac:dyDescent="0.25">
      <c r="A67" s="123"/>
      <c r="B67" s="129" t="s">
        <v>137</v>
      </c>
      <c r="C67" s="130">
        <f>ABS(C66/C$11)</f>
        <v>7.7636522602140878E-2</v>
      </c>
      <c r="D67" s="130">
        <f t="shared" ref="D67" si="72">ABS(D66/D$11)</f>
        <v>0.10188147122954994</v>
      </c>
      <c r="E67" s="130">
        <f t="shared" ref="E67" si="73">ABS(E66/E$11)</f>
        <v>1.765922172754876E-2</v>
      </c>
      <c r="F67" s="130">
        <f t="shared" ref="F67" si="74">ABS(F66/F$11)</f>
        <v>5.849999999999999E-2</v>
      </c>
      <c r="G67" s="130">
        <f t="shared" ref="G67" si="75">ABS(G66/G$11)</f>
        <v>0.10529999999999998</v>
      </c>
      <c r="H67" s="130">
        <f t="shared" ref="H67" si="76">ABS(H66/H$11)</f>
        <v>0.13389999999999999</v>
      </c>
      <c r="I67" s="130">
        <f t="shared" ref="I67" si="77">ABS(I66/I$11)</f>
        <v>0.13390000000000002</v>
      </c>
      <c r="J67" s="130">
        <f t="shared" ref="J67" si="78">ABS(J66/J$11)</f>
        <v>0.13389999999999996</v>
      </c>
    </row>
    <row r="69" spans="1:10" x14ac:dyDescent="0.25">
      <c r="B69" t="str">
        <f>'Petrobras Income Statement'!A38</f>
        <v>Net income from discontinued operations for the year</v>
      </c>
      <c r="C69">
        <f>'Petrobras Income Statement'!B38</f>
        <v>843</v>
      </c>
      <c r="D69">
        <f>'Petrobras Income Statement'!C38</f>
        <v>2560</v>
      </c>
      <c r="E69">
        <v>0</v>
      </c>
      <c r="F69" s="119">
        <f>F70*F11</f>
        <v>483.14700000000005</v>
      </c>
      <c r="G69" s="119">
        <f t="shared" ref="G69:J69" si="79">G70*G11</f>
        <v>483.14700000000005</v>
      </c>
      <c r="H69" s="119">
        <f t="shared" si="79"/>
        <v>507.30435000000006</v>
      </c>
      <c r="I69" s="119">
        <f t="shared" si="79"/>
        <v>532.66956750000008</v>
      </c>
      <c r="J69" s="119">
        <f t="shared" si="79"/>
        <v>559.30304587500007</v>
      </c>
    </row>
    <row r="70" spans="1:10" s="124" customFormat="1" x14ac:dyDescent="0.25">
      <c r="A70" s="123"/>
      <c r="B70" s="124" t="s">
        <v>136</v>
      </c>
      <c r="C70" s="157">
        <f>ABS(C69/C$11)</f>
        <v>9.9600652189323936E-3</v>
      </c>
      <c r="D70" s="157">
        <f t="shared" ref="D70" si="80">ABS(D69/D$11)</f>
        <v>3.3425165493739313E-2</v>
      </c>
      <c r="E70" s="157">
        <f t="shared" ref="E70" si="81">ABS(E69/E$11)</f>
        <v>0</v>
      </c>
      <c r="F70" s="132">
        <v>0.01</v>
      </c>
      <c r="G70" s="132">
        <v>0.01</v>
      </c>
      <c r="H70" s="132">
        <v>0.01</v>
      </c>
      <c r="I70" s="132">
        <v>0.01</v>
      </c>
      <c r="J70" s="132">
        <v>0.01</v>
      </c>
    </row>
    <row r="72" spans="1:10" x14ac:dyDescent="0.25">
      <c r="B72" s="136" t="str">
        <f>'Petrobras Income Statement'!A40</f>
        <v>Net income  for the year</v>
      </c>
      <c r="C72" s="137">
        <f>C66+C69</f>
        <v>7414</v>
      </c>
      <c r="D72" s="137">
        <f t="shared" ref="D72:J72" si="82">D66+D69</f>
        <v>10363</v>
      </c>
      <c r="E72" s="137">
        <f t="shared" si="82"/>
        <v>948</v>
      </c>
      <c r="F72" s="137">
        <f t="shared" si="82"/>
        <v>3309.5569499999997</v>
      </c>
      <c r="G72" s="137">
        <f t="shared" si="82"/>
        <v>5570.684909999999</v>
      </c>
      <c r="H72" s="137">
        <f t="shared" si="82"/>
        <v>7300.1095965000004</v>
      </c>
      <c r="I72" s="137">
        <f t="shared" si="82"/>
        <v>7665.1150763250016</v>
      </c>
      <c r="J72" s="137">
        <f t="shared" si="82"/>
        <v>8048.3708301412498</v>
      </c>
    </row>
    <row r="73" spans="1:10" s="124" customFormat="1" ht="15.75" thickBot="1" x14ac:dyDescent="0.3">
      <c r="A73" s="123"/>
      <c r="B73" s="138" t="s">
        <v>137</v>
      </c>
      <c r="C73" s="139">
        <f>ABS(C72/C$11)</f>
        <v>8.7596587821073282E-2</v>
      </c>
      <c r="D73" s="139">
        <f t="shared" ref="D73" si="83">ABS(D72/D$11)</f>
        <v>0.13530663672328924</v>
      </c>
      <c r="E73" s="139">
        <f t="shared" ref="E73" si="84">ABS(E72/E$11)</f>
        <v>1.765922172754876E-2</v>
      </c>
      <c r="F73" s="139">
        <f t="shared" ref="F73" si="85">ABS(F72/F$11)</f>
        <v>6.8499999999999991E-2</v>
      </c>
      <c r="G73" s="139">
        <f t="shared" ref="G73" si="86">ABS(G72/G$11)</f>
        <v>0.11529999999999997</v>
      </c>
      <c r="H73" s="139">
        <f t="shared" ref="H73" si="87">ABS(H72/H$11)</f>
        <v>0.1439</v>
      </c>
      <c r="I73" s="139">
        <f t="shared" ref="I73" si="88">ABS(I72/I$11)</f>
        <v>0.14390000000000003</v>
      </c>
      <c r="J73" s="139">
        <f t="shared" ref="J73" si="89">ABS(J72/J$11)</f>
        <v>0.14389999999999997</v>
      </c>
    </row>
    <row r="74" spans="1:10" ht="15.75" thickTop="1" x14ac:dyDescent="0.25"/>
    <row r="76" spans="1:10" x14ac:dyDescent="0.25">
      <c r="A76" s="140" t="s">
        <v>133</v>
      </c>
      <c r="B76" s="141" t="s">
        <v>149</v>
      </c>
      <c r="C76" s="142"/>
      <c r="D76" s="142"/>
      <c r="E76" s="142"/>
      <c r="F76" s="142"/>
      <c r="G76" s="142"/>
      <c r="H76" s="142"/>
      <c r="I76" s="142"/>
      <c r="J76" s="143"/>
    </row>
    <row r="78" spans="1:10" x14ac:dyDescent="0.25">
      <c r="C78" s="167" t="s">
        <v>139</v>
      </c>
      <c r="D78" s="167"/>
      <c r="E78" s="167"/>
      <c r="F78" s="167" t="s">
        <v>140</v>
      </c>
      <c r="G78" s="167"/>
      <c r="H78" s="167"/>
      <c r="I78" s="167"/>
      <c r="J78" s="167"/>
    </row>
    <row r="79" spans="1:10" x14ac:dyDescent="0.25">
      <c r="C79" s="133">
        <v>2018</v>
      </c>
      <c r="D79" s="134">
        <f>C79+1</f>
        <v>2019</v>
      </c>
      <c r="E79" s="134">
        <f t="shared" ref="E79" si="90">D79+1</f>
        <v>2020</v>
      </c>
      <c r="F79" s="134">
        <f>E79+1</f>
        <v>2021</v>
      </c>
      <c r="G79" s="134">
        <f t="shared" ref="G79" si="91">F79+1</f>
        <v>2022</v>
      </c>
      <c r="H79" s="134">
        <f t="shared" ref="H79" si="92">G79+1</f>
        <v>2023</v>
      </c>
      <c r="I79" s="134">
        <f t="shared" ref="I79" si="93">H79+1</f>
        <v>2024</v>
      </c>
      <c r="J79" s="135">
        <f t="shared" ref="J79" si="94">I79+1</f>
        <v>2025</v>
      </c>
    </row>
    <row r="81" spans="1:10" x14ac:dyDescent="0.25">
      <c r="B81" t="str">
        <f>B72</f>
        <v>Net income  for the year</v>
      </c>
      <c r="C81">
        <f t="shared" ref="C81:J81" si="95">C72</f>
        <v>7414</v>
      </c>
      <c r="D81" s="119">
        <f t="shared" si="95"/>
        <v>10363</v>
      </c>
      <c r="E81" s="119">
        <f t="shared" si="95"/>
        <v>948</v>
      </c>
      <c r="F81" s="119">
        <f t="shared" si="95"/>
        <v>3309.5569499999997</v>
      </c>
      <c r="G81" s="119">
        <f t="shared" si="95"/>
        <v>5570.684909999999</v>
      </c>
      <c r="H81" s="119">
        <f t="shared" si="95"/>
        <v>7300.1095965000004</v>
      </c>
      <c r="I81" s="119">
        <f t="shared" si="95"/>
        <v>7665.1150763250016</v>
      </c>
      <c r="J81" s="119">
        <f t="shared" si="95"/>
        <v>8048.3708301412498</v>
      </c>
    </row>
    <row r="82" spans="1:10" x14ac:dyDescent="0.25">
      <c r="B82" t="str">
        <f>'Petrobras Cash Flow Statement'!A11</f>
        <v>Depreciation, depletion and amortization</v>
      </c>
      <c r="C82" s="147">
        <f>'Petrobras Cash Flow Statement'!D11</f>
        <v>11912</v>
      </c>
      <c r="D82" s="147">
        <f>'Petrobras Cash Flow Statement'!C11</f>
        <v>14836</v>
      </c>
      <c r="E82" s="147">
        <f>'Petrobras Cash Flow Statement'!B11</f>
        <v>11445</v>
      </c>
      <c r="F82" s="119">
        <f>F83*F11</f>
        <v>10146.087000000001</v>
      </c>
      <c r="G82" s="119">
        <f t="shared" ref="G82:J82" si="96">G83*G11</f>
        <v>6764.0580000000009</v>
      </c>
      <c r="H82" s="119">
        <f t="shared" si="96"/>
        <v>9638.782650000001</v>
      </c>
      <c r="I82" s="119">
        <f t="shared" si="96"/>
        <v>9055.3826475000023</v>
      </c>
      <c r="J82" s="119">
        <f t="shared" si="96"/>
        <v>11186.060917500003</v>
      </c>
    </row>
    <row r="83" spans="1:10" x14ac:dyDescent="0.25">
      <c r="B83" s="124" t="s">
        <v>136</v>
      </c>
      <c r="C83" s="125">
        <f>ABS(C82/C$11)</f>
        <v>0.14074056570334839</v>
      </c>
      <c r="D83" s="125">
        <f t="shared" ref="D83:E83" si="97">ABS(D82/D$11)</f>
        <v>0.19370927940043609</v>
      </c>
      <c r="E83" s="125">
        <f t="shared" si="97"/>
        <v>0.21319598383100796</v>
      </c>
      <c r="F83" s="132">
        <v>0.21</v>
      </c>
      <c r="G83" s="132">
        <v>0.14000000000000001</v>
      </c>
      <c r="H83" s="132">
        <v>0.19</v>
      </c>
      <c r="I83" s="132">
        <v>0.17</v>
      </c>
      <c r="J83" s="132">
        <v>0.2</v>
      </c>
    </row>
    <row r="84" spans="1:10" x14ac:dyDescent="0.25">
      <c r="B84" t="s">
        <v>150</v>
      </c>
      <c r="C84" s="119">
        <f>C50</f>
        <v>-5675</v>
      </c>
      <c r="D84" s="119">
        <f t="shared" ref="D84:J84" si="98">D50</f>
        <v>-7086</v>
      </c>
      <c r="E84" s="119">
        <f t="shared" si="98"/>
        <v>-6004</v>
      </c>
      <c r="F84" s="119">
        <f t="shared" si="98"/>
        <v>-5314.6170000000002</v>
      </c>
      <c r="G84" s="119">
        <f t="shared" si="98"/>
        <v>-4348.3230000000003</v>
      </c>
      <c r="H84" s="119">
        <f t="shared" si="98"/>
        <v>-3043.8261000000002</v>
      </c>
      <c r="I84" s="119">
        <f t="shared" si="98"/>
        <v>-3196.0174050000001</v>
      </c>
      <c r="J84" s="119">
        <f t="shared" si="98"/>
        <v>-3355.8182752500006</v>
      </c>
    </row>
    <row r="85" spans="1:10" x14ac:dyDescent="0.25">
      <c r="B85" t="s">
        <v>151</v>
      </c>
      <c r="C85" s="119">
        <f>C63</f>
        <v>-4256</v>
      </c>
      <c r="D85" s="119">
        <f t="shared" ref="D85:J85" si="99">D63</f>
        <v>-4200</v>
      </c>
      <c r="E85" s="119">
        <f t="shared" si="99"/>
        <v>1174</v>
      </c>
      <c r="F85" s="119">
        <f t="shared" si="99"/>
        <v>-1521.9130499999997</v>
      </c>
      <c r="G85" s="119">
        <f t="shared" si="99"/>
        <v>-2739.4434899999992</v>
      </c>
      <c r="H85" s="119">
        <f t="shared" si="99"/>
        <v>-3657.6643634999996</v>
      </c>
      <c r="I85" s="119">
        <f t="shared" si="99"/>
        <v>-3840.5475816750004</v>
      </c>
      <c r="J85" s="119">
        <f t="shared" si="99"/>
        <v>-4032.5749607587495</v>
      </c>
    </row>
    <row r="87" spans="1:10" s="118" customFormat="1" x14ac:dyDescent="0.25">
      <c r="A87" s="117"/>
      <c r="B87" s="118" t="s">
        <v>152</v>
      </c>
      <c r="C87" s="146">
        <f>C81+C82-C84-C85</f>
        <v>29257</v>
      </c>
      <c r="D87" s="146">
        <f t="shared" ref="D87:J87" si="100">D81+D82-D84-D85</f>
        <v>36485</v>
      </c>
      <c r="E87" s="146">
        <f t="shared" si="100"/>
        <v>17223</v>
      </c>
      <c r="F87" s="146">
        <f t="shared" si="100"/>
        <v>20292.174000000003</v>
      </c>
      <c r="G87" s="146">
        <f t="shared" si="100"/>
        <v>19422.509399999999</v>
      </c>
      <c r="H87" s="146">
        <f t="shared" si="100"/>
        <v>23640.382709999998</v>
      </c>
      <c r="I87" s="146">
        <f t="shared" si="100"/>
        <v>23757.062710500002</v>
      </c>
      <c r="J87" s="146">
        <f t="shared" si="100"/>
        <v>26622.824983650004</v>
      </c>
    </row>
    <row r="89" spans="1:10" x14ac:dyDescent="0.25">
      <c r="C89" s="122"/>
      <c r="D89" s="122"/>
      <c r="E89" s="122"/>
    </row>
    <row r="90" spans="1:10" x14ac:dyDescent="0.25">
      <c r="A90" s="140" t="s">
        <v>133</v>
      </c>
      <c r="B90" s="141" t="s">
        <v>141</v>
      </c>
      <c r="C90" s="142"/>
      <c r="D90" s="142"/>
      <c r="E90" s="142"/>
      <c r="F90" s="142"/>
      <c r="G90" s="142"/>
      <c r="H90" s="142"/>
      <c r="I90" s="142"/>
      <c r="J90" s="143"/>
    </row>
    <row r="92" spans="1:10" x14ac:dyDescent="0.25">
      <c r="C92" s="167" t="s">
        <v>139</v>
      </c>
      <c r="D92" s="167"/>
      <c r="E92" s="167"/>
      <c r="F92" s="167" t="s">
        <v>140</v>
      </c>
      <c r="G92" s="167"/>
      <c r="H92" s="167"/>
      <c r="I92" s="167"/>
      <c r="J92" s="167"/>
    </row>
    <row r="93" spans="1:10" x14ac:dyDescent="0.25">
      <c r="C93" s="133">
        <v>2018</v>
      </c>
      <c r="D93" s="134">
        <f>C93+1</f>
        <v>2019</v>
      </c>
      <c r="E93" s="134">
        <f t="shared" ref="E93" si="101">D93+1</f>
        <v>2020</v>
      </c>
      <c r="F93" s="134">
        <f>E93+1</f>
        <v>2021</v>
      </c>
      <c r="G93" s="134">
        <f t="shared" ref="G93" si="102">F93+1</f>
        <v>2022</v>
      </c>
      <c r="H93" s="134">
        <f t="shared" ref="H93" si="103">G93+1</f>
        <v>2023</v>
      </c>
      <c r="I93" s="134">
        <f t="shared" ref="I93" si="104">H93+1</f>
        <v>2024</v>
      </c>
      <c r="J93" s="135">
        <f t="shared" ref="J93" si="105">I93+1</f>
        <v>2025</v>
      </c>
    </row>
    <row r="95" spans="1:10" x14ac:dyDescent="0.25">
      <c r="B95" t="str">
        <f>'Petrobras Balance Sheet'!A11</f>
        <v>Cash and cash equivalents</v>
      </c>
      <c r="D95" s="144">
        <f>'Petrobras Balance Sheet'!D11</f>
        <v>7372</v>
      </c>
      <c r="E95" s="144">
        <f>'Petrobras Balance Sheet'!C11</f>
        <v>11711</v>
      </c>
    </row>
    <row r="96" spans="1:10" x14ac:dyDescent="0.25">
      <c r="B96" t="s">
        <v>142</v>
      </c>
      <c r="D96" s="144">
        <f>'Petrobras Balance Sheet'!D20</f>
        <v>27812</v>
      </c>
      <c r="E96" s="144">
        <f>'Petrobras Balance Sheet'!C20</f>
        <v>27388</v>
      </c>
    </row>
    <row r="97" spans="1:10" x14ac:dyDescent="0.25">
      <c r="B97" t="str">
        <f>'Petrobras Balance Sheet'!A39</f>
        <v>Property, plant and equipment</v>
      </c>
      <c r="D97" s="144">
        <f>'Petrobras Balance Sheet'!D39</f>
        <v>159265</v>
      </c>
      <c r="E97" s="144">
        <f>'Petrobras Balance Sheet'!C39</f>
        <v>124201</v>
      </c>
    </row>
    <row r="99" spans="1:10" x14ac:dyDescent="0.25">
      <c r="B99" s="144" t="s">
        <v>143</v>
      </c>
      <c r="D99" s="144">
        <f>'Petrobras Balance Sheet'!I22</f>
        <v>28816</v>
      </c>
      <c r="E99" s="144">
        <f>'Petrobras Balance Sheet'!H22</f>
        <v>26225</v>
      </c>
    </row>
    <row r="100" spans="1:10" x14ac:dyDescent="0.25">
      <c r="B100" t="s">
        <v>144</v>
      </c>
      <c r="D100" s="144">
        <f>'Petrobras Balance Sheet'!I12</f>
        <v>4469</v>
      </c>
      <c r="E100" s="144">
        <f>'Petrobras Balance Sheet'!H12</f>
        <v>4186</v>
      </c>
      <c r="F100" s="144"/>
    </row>
    <row r="101" spans="1:10" x14ac:dyDescent="0.25">
      <c r="B101" t="s">
        <v>145</v>
      </c>
      <c r="D101" s="144">
        <f>'Petrobras Balance Sheet'!I26</f>
        <v>58791</v>
      </c>
      <c r="E101" s="144">
        <f>'Petrobras Balance Sheet'!H26</f>
        <v>49702</v>
      </c>
    </row>
    <row r="103" spans="1:10" x14ac:dyDescent="0.25">
      <c r="B103" t="s">
        <v>146</v>
      </c>
      <c r="D103" s="144">
        <f>D96-D99</f>
        <v>-1004</v>
      </c>
      <c r="E103" s="144">
        <f>E96-E99</f>
        <v>1163</v>
      </c>
    </row>
    <row r="104" spans="1:10" x14ac:dyDescent="0.25">
      <c r="B104" t="s">
        <v>147</v>
      </c>
    </row>
    <row r="106" spans="1:10" s="118" customFormat="1" x14ac:dyDescent="0.25">
      <c r="A106" s="117"/>
      <c r="B106" s="145" t="s">
        <v>148</v>
      </c>
      <c r="E106" s="146">
        <f>E103-D103</f>
        <v>2167</v>
      </c>
      <c r="F106" s="119">
        <f>F107*F$11</f>
        <v>1932.5880000000002</v>
      </c>
      <c r="G106" s="119">
        <f t="shared" ref="G106:J106" si="106">G107*G$11</f>
        <v>1932.5880000000002</v>
      </c>
      <c r="H106" s="119">
        <f t="shared" si="106"/>
        <v>2029.2174000000002</v>
      </c>
      <c r="I106" s="119">
        <f t="shared" si="106"/>
        <v>2130.6782700000003</v>
      </c>
      <c r="J106" s="119">
        <f t="shared" si="106"/>
        <v>2237.2121835000003</v>
      </c>
    </row>
    <row r="107" spans="1:10" x14ac:dyDescent="0.25">
      <c r="B107" s="124" t="s">
        <v>136</v>
      </c>
      <c r="C107" s="125"/>
      <c r="D107" s="125"/>
      <c r="E107" s="125">
        <f t="shared" ref="E107" si="107">ABS(E106/E$11)</f>
        <v>4.0366596501685822E-2</v>
      </c>
      <c r="F107" s="132">
        <v>0.04</v>
      </c>
      <c r="G107" s="132">
        <v>0.04</v>
      </c>
      <c r="H107" s="132">
        <v>0.04</v>
      </c>
      <c r="I107" s="132">
        <v>0.04</v>
      </c>
      <c r="J107" s="132">
        <v>0.04</v>
      </c>
    </row>
    <row r="109" spans="1:10" x14ac:dyDescent="0.25">
      <c r="A109" s="140" t="s">
        <v>133</v>
      </c>
      <c r="B109" s="141" t="s">
        <v>153</v>
      </c>
      <c r="C109" s="142"/>
      <c r="D109" s="142"/>
      <c r="E109" s="142"/>
      <c r="F109" s="142"/>
      <c r="G109" s="142"/>
      <c r="H109" s="142"/>
      <c r="I109" s="142"/>
      <c r="J109" s="143"/>
    </row>
    <row r="111" spans="1:10" x14ac:dyDescent="0.25">
      <c r="B111" t="s">
        <v>153</v>
      </c>
      <c r="D111">
        <f t="shared" ref="D111:E111" si="108">D97</f>
        <v>159265</v>
      </c>
      <c r="E111">
        <f t="shared" si="108"/>
        <v>124201</v>
      </c>
    </row>
    <row r="112" spans="1:10" x14ac:dyDescent="0.25">
      <c r="B112" t="str">
        <f>B82</f>
        <v>Depreciation, depletion and amortization</v>
      </c>
      <c r="C112">
        <f t="shared" ref="C112:E112" si="109">C82</f>
        <v>11912</v>
      </c>
      <c r="D112">
        <f t="shared" si="109"/>
        <v>14836</v>
      </c>
      <c r="E112">
        <f t="shared" si="109"/>
        <v>11445</v>
      </c>
    </row>
    <row r="113" spans="1:10" x14ac:dyDescent="0.25">
      <c r="B113" t="str">
        <f>'Petrobras Cash Flow Statement'!A42</f>
        <v>Acquisition of PP&amp;E and intangibles assets (except for the Bidding for oil surplus of Transfer of rights agreement)</v>
      </c>
      <c r="C113" s="119">
        <f>'Petrobras Cash Flow Statement'!D42</f>
        <v>-11905</v>
      </c>
      <c r="D113" s="119">
        <f>'Petrobras Cash Flow Statement'!C42</f>
        <v>-8556</v>
      </c>
      <c r="E113" s="119">
        <f>'Petrobras Cash Flow Statement'!B42</f>
        <v>-5874</v>
      </c>
    </row>
    <row r="115" spans="1:10" x14ac:dyDescent="0.25">
      <c r="B115" t="s">
        <v>154</v>
      </c>
      <c r="D115" s="119">
        <f>D113</f>
        <v>-8556</v>
      </c>
      <c r="E115" s="119">
        <f>E113</f>
        <v>-5874</v>
      </c>
      <c r="F115" s="119">
        <f>F116*F$11*-1</f>
        <v>-5314.6170000000002</v>
      </c>
      <c r="G115" s="119">
        <f t="shared" ref="G115:J115" si="110">G116*G$11*-1</f>
        <v>-5314.6170000000002</v>
      </c>
      <c r="H115" s="119">
        <f t="shared" si="110"/>
        <v>-5580.347850000001</v>
      </c>
      <c r="I115" s="119">
        <f t="shared" si="110"/>
        <v>-5859.3652425000009</v>
      </c>
      <c r="J115" s="119">
        <f t="shared" si="110"/>
        <v>-6152.3335046250013</v>
      </c>
    </row>
    <row r="116" spans="1:10" x14ac:dyDescent="0.25">
      <c r="B116" s="124" t="s">
        <v>136</v>
      </c>
      <c r="C116" s="125"/>
      <c r="D116" s="125">
        <f>ABS(D115/D$11)</f>
        <v>0.11171317029860685</v>
      </c>
      <c r="E116" s="125">
        <f>ABS(E115/E$11)</f>
        <v>0.10942011437512807</v>
      </c>
      <c r="F116" s="132">
        <v>0.11</v>
      </c>
      <c r="G116" s="132">
        <v>0.11</v>
      </c>
      <c r="H116" s="132">
        <v>0.11</v>
      </c>
      <c r="I116" s="132">
        <v>0.11</v>
      </c>
      <c r="J116" s="132">
        <v>0.11</v>
      </c>
    </row>
    <row r="118" spans="1:10" x14ac:dyDescent="0.25">
      <c r="A118" s="140" t="s">
        <v>133</v>
      </c>
      <c r="B118" s="141" t="s">
        <v>155</v>
      </c>
      <c r="C118" s="142"/>
      <c r="D118" s="142"/>
      <c r="E118" s="142"/>
      <c r="F118" s="142"/>
      <c r="G118" s="142"/>
      <c r="H118" s="142"/>
      <c r="I118" s="142"/>
      <c r="J118" s="143"/>
    </row>
    <row r="120" spans="1:10" x14ac:dyDescent="0.25">
      <c r="C120" s="167" t="s">
        <v>139</v>
      </c>
      <c r="D120" s="167"/>
      <c r="E120" s="167"/>
      <c r="F120" s="167" t="s">
        <v>140</v>
      </c>
      <c r="G120" s="167"/>
      <c r="H120" s="167"/>
      <c r="I120" s="167"/>
      <c r="J120" s="167"/>
    </row>
    <row r="121" spans="1:10" x14ac:dyDescent="0.25">
      <c r="C121" s="133">
        <v>2018</v>
      </c>
      <c r="D121" s="134">
        <f>C121+1</f>
        <v>2019</v>
      </c>
      <c r="E121" s="134">
        <f t="shared" ref="E121" si="111">D121+1</f>
        <v>2020</v>
      </c>
      <c r="F121" s="134">
        <f>E121+1</f>
        <v>2021</v>
      </c>
      <c r="G121" s="134">
        <f t="shared" ref="G121" si="112">F121+1</f>
        <v>2022</v>
      </c>
      <c r="H121" s="134">
        <f t="shared" ref="H121" si="113">G121+1</f>
        <v>2023</v>
      </c>
      <c r="I121" s="134">
        <f t="shared" ref="I121" si="114">H121+1</f>
        <v>2024</v>
      </c>
      <c r="J121" s="135">
        <f t="shared" ref="J121" si="115">I121+1</f>
        <v>2025</v>
      </c>
    </row>
    <row r="123" spans="1:10" x14ac:dyDescent="0.25">
      <c r="B123" t="str">
        <f>B87</f>
        <v>Adj EBITDA</v>
      </c>
      <c r="C123" s="127">
        <f t="shared" ref="C123:J123" si="116">C87</f>
        <v>29257</v>
      </c>
      <c r="D123" s="127">
        <f t="shared" si="116"/>
        <v>36485</v>
      </c>
      <c r="E123" s="127">
        <f t="shared" si="116"/>
        <v>17223</v>
      </c>
      <c r="F123" s="127">
        <f t="shared" si="116"/>
        <v>20292.174000000003</v>
      </c>
      <c r="G123" s="127">
        <f t="shared" si="116"/>
        <v>19422.509399999999</v>
      </c>
      <c r="H123" s="127">
        <f t="shared" si="116"/>
        <v>23640.382709999998</v>
      </c>
      <c r="I123" s="127">
        <f t="shared" si="116"/>
        <v>23757.062710500002</v>
      </c>
      <c r="J123" s="127">
        <f t="shared" si="116"/>
        <v>26622.824983650004</v>
      </c>
    </row>
    <row r="124" spans="1:10" x14ac:dyDescent="0.25">
      <c r="B124" t="str">
        <f>B85</f>
        <v>Taxes</v>
      </c>
      <c r="C124" s="127">
        <f t="shared" ref="C124:J124" si="117">C85</f>
        <v>-4256</v>
      </c>
      <c r="D124" s="127">
        <f t="shared" si="117"/>
        <v>-4200</v>
      </c>
      <c r="E124" s="127">
        <f t="shared" si="117"/>
        <v>1174</v>
      </c>
      <c r="F124" s="127">
        <f t="shared" si="117"/>
        <v>-1521.9130499999997</v>
      </c>
      <c r="G124" s="127">
        <f t="shared" si="117"/>
        <v>-2739.4434899999992</v>
      </c>
      <c r="H124" s="127">
        <f t="shared" si="117"/>
        <v>-3657.6643634999996</v>
      </c>
      <c r="I124" s="127">
        <f t="shared" si="117"/>
        <v>-3840.5475816750004</v>
      </c>
      <c r="J124" s="127">
        <f t="shared" si="117"/>
        <v>-4032.5749607587495</v>
      </c>
    </row>
    <row r="125" spans="1:10" x14ac:dyDescent="0.25">
      <c r="B125" t="str">
        <f>B115</f>
        <v>Capital Expenditure</v>
      </c>
      <c r="C125" s="127" t="s">
        <v>132</v>
      </c>
      <c r="D125" s="127">
        <f t="shared" ref="D125:J125" si="118">D115</f>
        <v>-8556</v>
      </c>
      <c r="E125" s="127">
        <f t="shared" si="118"/>
        <v>-5874</v>
      </c>
      <c r="F125" s="127">
        <f t="shared" si="118"/>
        <v>-5314.6170000000002</v>
      </c>
      <c r="G125" s="127">
        <f t="shared" si="118"/>
        <v>-5314.6170000000002</v>
      </c>
      <c r="H125" s="127">
        <f t="shared" si="118"/>
        <v>-5580.347850000001</v>
      </c>
      <c r="I125" s="127">
        <f t="shared" si="118"/>
        <v>-5859.3652425000009</v>
      </c>
      <c r="J125" s="127">
        <f t="shared" si="118"/>
        <v>-6152.3335046250013</v>
      </c>
    </row>
    <row r="126" spans="1:10" x14ac:dyDescent="0.25">
      <c r="B126" t="str">
        <f>B106</f>
        <v>Δ NWC</v>
      </c>
      <c r="C126" s="127" t="s">
        <v>132</v>
      </c>
      <c r="D126" s="127" t="s">
        <v>132</v>
      </c>
      <c r="E126" s="127">
        <f t="shared" ref="E126:J126" si="119">E106</f>
        <v>2167</v>
      </c>
      <c r="F126" s="127">
        <f t="shared" si="119"/>
        <v>1932.5880000000002</v>
      </c>
      <c r="G126" s="127">
        <f t="shared" si="119"/>
        <v>1932.5880000000002</v>
      </c>
      <c r="H126" s="127">
        <f t="shared" si="119"/>
        <v>2029.2174000000002</v>
      </c>
      <c r="I126" s="127">
        <f t="shared" si="119"/>
        <v>2130.6782700000003</v>
      </c>
      <c r="J126" s="127">
        <f t="shared" si="119"/>
        <v>2237.2121835000003</v>
      </c>
    </row>
    <row r="128" spans="1:10" s="118" customFormat="1" ht="15.75" thickBot="1" x14ac:dyDescent="0.3">
      <c r="A128" s="117"/>
      <c r="B128" s="149" t="s">
        <v>155</v>
      </c>
      <c r="C128" s="149"/>
      <c r="D128" s="149"/>
      <c r="E128" s="150">
        <f>E123+E124+E125+E126</f>
        <v>14690</v>
      </c>
      <c r="F128" s="150">
        <f t="shared" ref="F128:J128" si="120">F123+F124+F125+F126</f>
        <v>15388.231950000003</v>
      </c>
      <c r="G128" s="150">
        <f t="shared" si="120"/>
        <v>13301.036910000001</v>
      </c>
      <c r="H128" s="150">
        <f t="shared" si="120"/>
        <v>16431.587896499997</v>
      </c>
      <c r="I128" s="150">
        <f t="shared" si="120"/>
        <v>16187.828156325002</v>
      </c>
      <c r="J128" s="150">
        <f t="shared" si="120"/>
        <v>18675.128701766254</v>
      </c>
    </row>
    <row r="130" spans="1:12" x14ac:dyDescent="0.25">
      <c r="A130" s="140" t="s">
        <v>133</v>
      </c>
      <c r="B130" s="141" t="s">
        <v>156</v>
      </c>
      <c r="C130" s="142"/>
      <c r="D130" s="142"/>
      <c r="E130" s="142"/>
      <c r="F130" s="142"/>
      <c r="G130" s="142"/>
      <c r="H130" s="142"/>
      <c r="I130" s="142"/>
      <c r="J130" s="143"/>
    </row>
    <row r="133" spans="1:12" x14ac:dyDescent="0.25">
      <c r="B133" s="118" t="s">
        <v>157</v>
      </c>
      <c r="C133" s="118"/>
      <c r="D133" s="118"/>
      <c r="E133" s="118"/>
      <c r="F133" s="151">
        <v>1</v>
      </c>
      <c r="G133" s="151">
        <f>F133+1</f>
        <v>2</v>
      </c>
      <c r="H133" s="151">
        <f t="shared" ref="H133:J133" si="121">G133+1</f>
        <v>3</v>
      </c>
      <c r="I133" s="151">
        <f t="shared" si="121"/>
        <v>4</v>
      </c>
      <c r="J133" s="151">
        <f t="shared" si="121"/>
        <v>5</v>
      </c>
      <c r="K133" s="117" t="s">
        <v>158</v>
      </c>
    </row>
    <row r="134" spans="1:12" x14ac:dyDescent="0.25">
      <c r="B134" t="s">
        <v>155</v>
      </c>
      <c r="F134" s="127">
        <f>F128</f>
        <v>15388.231950000003</v>
      </c>
      <c r="G134" s="127">
        <f t="shared" ref="G134:J134" si="122">G128</f>
        <v>13301.036910000001</v>
      </c>
      <c r="H134" s="127">
        <f t="shared" si="122"/>
        <v>16431.587896499997</v>
      </c>
      <c r="I134" s="127">
        <f t="shared" si="122"/>
        <v>16187.828156325002</v>
      </c>
      <c r="J134" s="127">
        <f t="shared" si="122"/>
        <v>18675.128701766254</v>
      </c>
    </row>
    <row r="135" spans="1:12" x14ac:dyDescent="0.25">
      <c r="B135" t="s">
        <v>159</v>
      </c>
      <c r="K135" s="127">
        <f>J134*C142</f>
        <v>130725.90091236378</v>
      </c>
      <c r="L135">
        <f>J134*(1+C143)/(J137-C143)</f>
        <v>223003.00743873816</v>
      </c>
    </row>
    <row r="136" spans="1:12" x14ac:dyDescent="0.25">
      <c r="B136" t="s">
        <v>162</v>
      </c>
      <c r="F136" s="127">
        <f>F134</f>
        <v>15388.231950000003</v>
      </c>
      <c r="G136" s="127">
        <f t="shared" ref="G136:I136" si="123">G134</f>
        <v>13301.036910000001</v>
      </c>
      <c r="H136" s="127">
        <f t="shared" si="123"/>
        <v>16431.587896499997</v>
      </c>
      <c r="I136" s="127">
        <f t="shared" si="123"/>
        <v>16187.828156325002</v>
      </c>
      <c r="J136" s="127">
        <f>J134+L135/POWER(1+J137,1)</f>
        <v>221405.13546425547</v>
      </c>
    </row>
    <row r="137" spans="1:12" x14ac:dyDescent="0.25">
      <c r="B137" t="s">
        <v>164</v>
      </c>
      <c r="F137" s="121">
        <v>0.12</v>
      </c>
      <c r="G137" s="121">
        <v>0.11</v>
      </c>
      <c r="H137" s="121">
        <v>0.1</v>
      </c>
      <c r="I137" s="121">
        <v>0.1</v>
      </c>
      <c r="J137" s="121">
        <v>0.1</v>
      </c>
    </row>
    <row r="138" spans="1:12" x14ac:dyDescent="0.25">
      <c r="F138" s="121"/>
      <c r="G138" s="121"/>
      <c r="H138" s="121"/>
      <c r="I138" s="121"/>
      <c r="J138" s="121"/>
    </row>
    <row r="139" spans="1:12" s="118" customFormat="1" ht="15.75" thickBot="1" x14ac:dyDescent="0.3">
      <c r="A139" s="117"/>
      <c r="B139" s="149" t="s">
        <v>165</v>
      </c>
      <c r="C139" s="149"/>
      <c r="D139" s="149"/>
      <c r="E139" s="149"/>
      <c r="F139" s="153">
        <f>F136/POWER(1+F137,F133)</f>
        <v>13739.492812500001</v>
      </c>
      <c r="G139" s="153">
        <f t="shared" ref="G139:J139" si="124">G136/POWER(1+G137,G133)</f>
        <v>10795.419941563183</v>
      </c>
      <c r="H139" s="153">
        <f t="shared" si="124"/>
        <v>12345.295188955666</v>
      </c>
      <c r="I139" s="153">
        <f t="shared" si="124"/>
        <v>11056.504443907519</v>
      </c>
      <c r="J139" s="153">
        <f>J136/POWER(1+J137,J133)</f>
        <v>137475.16964455694</v>
      </c>
    </row>
    <row r="142" spans="1:12" x14ac:dyDescent="0.25">
      <c r="B142" t="s">
        <v>160</v>
      </c>
      <c r="C142" s="152">
        <v>7</v>
      </c>
    </row>
    <row r="143" spans="1:12" x14ac:dyDescent="0.25">
      <c r="B143" t="s">
        <v>161</v>
      </c>
      <c r="C143" s="159">
        <v>1.4999999999999999E-2</v>
      </c>
    </row>
    <row r="146" spans="1:3" x14ac:dyDescent="0.25">
      <c r="B146" t="s">
        <v>163</v>
      </c>
      <c r="C146" s="127">
        <f>F139+G139+H139+I139+J139</f>
        <v>185411.88203148331</v>
      </c>
    </row>
    <row r="147" spans="1:3" x14ac:dyDescent="0.25">
      <c r="B147" t="s">
        <v>166</v>
      </c>
      <c r="C147" s="144">
        <f>E95</f>
        <v>11711</v>
      </c>
    </row>
    <row r="148" spans="1:3" x14ac:dyDescent="0.25">
      <c r="B148" t="s">
        <v>167</v>
      </c>
      <c r="C148" s="144">
        <f>E100+E101</f>
        <v>53888</v>
      </c>
    </row>
    <row r="149" spans="1:3" x14ac:dyDescent="0.25">
      <c r="B149" s="118" t="s">
        <v>168</v>
      </c>
      <c r="C149" s="148">
        <f>C146+C147-C148</f>
        <v>143234.88203148331</v>
      </c>
    </row>
    <row r="151" spans="1:3" x14ac:dyDescent="0.25">
      <c r="B151" t="s">
        <v>169</v>
      </c>
      <c r="C151" s="161">
        <v>6522</v>
      </c>
    </row>
    <row r="153" spans="1:3" ht="15.75" thickBot="1" x14ac:dyDescent="0.3">
      <c r="B153" s="149" t="s">
        <v>173</v>
      </c>
      <c r="C153" s="158">
        <f>C149/C151</f>
        <v>21.961803439356533</v>
      </c>
    </row>
    <row r="155" spans="1:3" ht="15.75" thickBot="1" x14ac:dyDescent="0.3">
      <c r="B155" s="149" t="s">
        <v>171</v>
      </c>
      <c r="C155" s="164">
        <v>10.119999999999999</v>
      </c>
    </row>
    <row r="156" spans="1:3" x14ac:dyDescent="0.25">
      <c r="B156" s="160"/>
      <c r="C156" s="160"/>
    </row>
    <row r="157" spans="1:3" ht="15.75" thickBot="1" x14ac:dyDescent="0.3">
      <c r="A157" s="162" t="s">
        <v>133</v>
      </c>
      <c r="B157" s="163" t="s">
        <v>172</v>
      </c>
      <c r="C157" s="165">
        <f>C153/C155-1</f>
        <v>1.1701386797783138</v>
      </c>
    </row>
    <row r="158" spans="1:3" ht="15.75" thickTop="1" x14ac:dyDescent="0.25"/>
  </sheetData>
  <mergeCells count="8">
    <mergeCell ref="C120:E120"/>
    <mergeCell ref="F120:J120"/>
    <mergeCell ref="C8:E8"/>
    <mergeCell ref="F8:J8"/>
    <mergeCell ref="C92:E92"/>
    <mergeCell ref="F92:J92"/>
    <mergeCell ref="C78:E78"/>
    <mergeCell ref="F78:J78"/>
  </mergeCells>
  <conditionalFormatting sqref="A157:C157">
    <cfRule type="expression" dxfId="3" priority="3">
      <formula>"""IF($C$157&lt;0)"""</formula>
    </cfRule>
    <cfRule type="expression" dxfId="2" priority="4">
      <formula>"IF($C$157&gt;0)"</formula>
    </cfRule>
  </conditionalFormatting>
  <conditionalFormatting sqref="C157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4AE5-C743-4D34-A2E3-064F0D57F4A7}">
  <dimension ref="A1:D68"/>
  <sheetViews>
    <sheetView topLeftCell="A20" workbookViewId="0">
      <selection activeCell="D27" sqref="D27"/>
    </sheetView>
  </sheetViews>
  <sheetFormatPr defaultRowHeight="15" customHeight="1" x14ac:dyDescent="0.25"/>
  <cols>
    <col min="1" max="1" width="52.42578125" bestFit="1" customWidth="1"/>
    <col min="2" max="4" width="6.28515625" bestFit="1" customWidth="1"/>
  </cols>
  <sheetData>
    <row r="1" spans="1:4" ht="15" customHeight="1" x14ac:dyDescent="0.25">
      <c r="A1" s="42" t="s">
        <v>78</v>
      </c>
    </row>
    <row r="2" spans="1:4" ht="15" customHeight="1" x14ac:dyDescent="0.25">
      <c r="A2" s="43" t="s">
        <v>45</v>
      </c>
    </row>
    <row r="3" spans="1:4" ht="15" customHeight="1" x14ac:dyDescent="0.25">
      <c r="A3" s="86" t="s">
        <v>48</v>
      </c>
    </row>
    <row r="4" spans="1:4" ht="15" customHeight="1" thickBot="1" x14ac:dyDescent="0.3">
      <c r="A4" s="49"/>
      <c r="B4" s="50">
        <v>2020</v>
      </c>
      <c r="C4" s="50">
        <v>2019</v>
      </c>
      <c r="D4" s="50">
        <v>2018</v>
      </c>
    </row>
    <row r="5" spans="1:4" ht="15" customHeight="1" thickBot="1" x14ac:dyDescent="0.3">
      <c r="A5" s="87" t="s">
        <v>79</v>
      </c>
      <c r="B5" s="88"/>
      <c r="C5" s="89"/>
      <c r="D5" s="90"/>
    </row>
    <row r="6" spans="1:4" ht="15" customHeight="1" thickBot="1" x14ac:dyDescent="0.3">
      <c r="A6" s="29" t="s">
        <v>80</v>
      </c>
      <c r="B6" s="60">
        <v>948</v>
      </c>
      <c r="C6" s="91">
        <v>10363</v>
      </c>
      <c r="D6" s="92">
        <v>7414</v>
      </c>
    </row>
    <row r="7" spans="1:4" ht="15" customHeight="1" thickBot="1" x14ac:dyDescent="0.3">
      <c r="A7" s="29" t="s">
        <v>81</v>
      </c>
      <c r="B7" s="58"/>
      <c r="C7" s="93"/>
      <c r="D7" s="94"/>
    </row>
    <row r="8" spans="1:4" ht="15" customHeight="1" thickBot="1" x14ac:dyDescent="0.3">
      <c r="A8" s="9" t="s">
        <v>74</v>
      </c>
      <c r="B8" s="60" t="s">
        <v>70</v>
      </c>
      <c r="C8" s="91">
        <v>-2560</v>
      </c>
      <c r="D8" s="95">
        <v>-843</v>
      </c>
    </row>
    <row r="9" spans="1:4" ht="15" customHeight="1" thickBot="1" x14ac:dyDescent="0.3">
      <c r="A9" s="9" t="s">
        <v>82</v>
      </c>
      <c r="B9" s="59">
        <v>-1001</v>
      </c>
      <c r="C9" s="91">
        <v>2086</v>
      </c>
      <c r="D9" s="92">
        <v>2018</v>
      </c>
    </row>
    <row r="10" spans="1:4" ht="15" customHeight="1" thickBot="1" x14ac:dyDescent="0.3">
      <c r="A10" s="9" t="s">
        <v>65</v>
      </c>
      <c r="B10" s="60">
        <v>659</v>
      </c>
      <c r="C10" s="96">
        <v>-153</v>
      </c>
      <c r="D10" s="95">
        <v>-523</v>
      </c>
    </row>
    <row r="11" spans="1:4" ht="15" customHeight="1" thickBot="1" x14ac:dyDescent="0.3">
      <c r="A11" s="9" t="s">
        <v>83</v>
      </c>
      <c r="B11" s="59">
        <v>11445</v>
      </c>
      <c r="C11" s="91">
        <v>14836</v>
      </c>
      <c r="D11" s="92">
        <v>11912</v>
      </c>
    </row>
    <row r="12" spans="1:4" ht="15" customHeight="1" thickBot="1" x14ac:dyDescent="0.3">
      <c r="A12" s="9" t="s">
        <v>84</v>
      </c>
      <c r="B12" s="59">
        <v>7339</v>
      </c>
      <c r="C12" s="91">
        <v>2848</v>
      </c>
      <c r="D12" s="92">
        <v>2005</v>
      </c>
    </row>
    <row r="13" spans="1:4" ht="15" customHeight="1" thickBot="1" x14ac:dyDescent="0.3">
      <c r="A13" s="9" t="s">
        <v>85</v>
      </c>
      <c r="B13" s="60">
        <v>144</v>
      </c>
      <c r="C13" s="96">
        <v>87</v>
      </c>
      <c r="D13" s="95">
        <v>91</v>
      </c>
    </row>
    <row r="14" spans="1:4" ht="15" customHeight="1" thickBot="1" x14ac:dyDescent="0.3">
      <c r="A14" s="9" t="s">
        <v>86</v>
      </c>
      <c r="B14" s="60">
        <v>456</v>
      </c>
      <c r="C14" s="96">
        <v>308</v>
      </c>
      <c r="D14" s="95">
        <v>87</v>
      </c>
    </row>
    <row r="15" spans="1:4" ht="15" customHeight="1" thickBot="1" x14ac:dyDescent="0.3">
      <c r="A15" s="9" t="s">
        <v>87</v>
      </c>
      <c r="B15" s="59">
        <v>11094</v>
      </c>
      <c r="C15" s="91">
        <v>8460</v>
      </c>
      <c r="D15" s="92">
        <v>7941</v>
      </c>
    </row>
    <row r="16" spans="1:4" ht="15" customHeight="1" thickBot="1" x14ac:dyDescent="0.3">
      <c r="A16" s="9" t="s">
        <v>88</v>
      </c>
      <c r="B16" s="59">
        <v>-1743</v>
      </c>
      <c r="C16" s="91">
        <v>2798</v>
      </c>
      <c r="D16" s="95">
        <v>370</v>
      </c>
    </row>
    <row r="17" spans="1:4" ht="15" customHeight="1" thickBot="1" x14ac:dyDescent="0.3">
      <c r="A17" s="9" t="s">
        <v>89</v>
      </c>
      <c r="B17" s="60">
        <v>981</v>
      </c>
      <c r="C17" s="96">
        <v>950</v>
      </c>
      <c r="D17" s="95">
        <v>31</v>
      </c>
    </row>
    <row r="18" spans="1:4" ht="15" customHeight="1" thickBot="1" x14ac:dyDescent="0.3">
      <c r="A18" s="9" t="s">
        <v>90</v>
      </c>
      <c r="B18" s="60">
        <v>375</v>
      </c>
      <c r="C18" s="96">
        <v>15</v>
      </c>
      <c r="D18" s="95">
        <v>421</v>
      </c>
    </row>
    <row r="19" spans="1:4" ht="15" customHeight="1" thickBot="1" x14ac:dyDescent="0.3">
      <c r="A19" s="9" t="s">
        <v>91</v>
      </c>
      <c r="B19" s="59">
        <v>-3173</v>
      </c>
      <c r="C19" s="96" t="s">
        <v>70</v>
      </c>
      <c r="D19" s="95" t="s">
        <v>70</v>
      </c>
    </row>
    <row r="20" spans="1:4" ht="15" customHeight="1" thickBot="1" x14ac:dyDescent="0.3">
      <c r="A20" s="9" t="s">
        <v>92</v>
      </c>
      <c r="B20" s="60">
        <v>-456</v>
      </c>
      <c r="C20" s="91">
        <v>-6012</v>
      </c>
      <c r="D20" s="95">
        <v>-416</v>
      </c>
    </row>
    <row r="21" spans="1:4" ht="15" customHeight="1" thickBot="1" x14ac:dyDescent="0.3">
      <c r="A21" s="9" t="s">
        <v>93</v>
      </c>
      <c r="B21" s="60">
        <v>-276</v>
      </c>
      <c r="C21" s="96">
        <v>-60</v>
      </c>
      <c r="D21" s="95" t="s">
        <v>70</v>
      </c>
    </row>
    <row r="22" spans="1:4" ht="15" customHeight="1" thickBot="1" x14ac:dyDescent="0.3">
      <c r="A22" s="29" t="s">
        <v>94</v>
      </c>
      <c r="B22" s="58"/>
      <c r="C22" s="93"/>
      <c r="D22" s="94"/>
    </row>
    <row r="23" spans="1:4" ht="15" customHeight="1" thickBot="1" x14ac:dyDescent="0.3">
      <c r="A23" s="9" t="s">
        <v>95</v>
      </c>
      <c r="B23" s="60">
        <v>1</v>
      </c>
      <c r="C23" s="91">
        <v>2233</v>
      </c>
      <c r="D23" s="92">
        <v>-1535</v>
      </c>
    </row>
    <row r="24" spans="1:4" ht="15" customHeight="1" thickBot="1" x14ac:dyDescent="0.3">
      <c r="A24" s="9" t="s">
        <v>13</v>
      </c>
      <c r="B24" s="60">
        <v>724</v>
      </c>
      <c r="C24" s="96">
        <v>-281</v>
      </c>
      <c r="D24" s="92">
        <v>-2108</v>
      </c>
    </row>
    <row r="25" spans="1:4" ht="15" customHeight="1" thickBot="1" x14ac:dyDescent="0.3">
      <c r="A25" s="9" t="s">
        <v>27</v>
      </c>
      <c r="B25" s="60">
        <v>-859</v>
      </c>
      <c r="C25" s="91">
        <v>-2144</v>
      </c>
      <c r="D25" s="92">
        <v>-2040</v>
      </c>
    </row>
    <row r="26" spans="1:4" ht="15" customHeight="1" thickBot="1" x14ac:dyDescent="0.3">
      <c r="A26" s="9" t="s">
        <v>96</v>
      </c>
      <c r="B26" s="60" t="s">
        <v>70</v>
      </c>
      <c r="C26" s="91">
        <v>1819</v>
      </c>
      <c r="D26" s="92">
        <v>-2019</v>
      </c>
    </row>
    <row r="27" spans="1:4" ht="15" customHeight="1" thickBot="1" x14ac:dyDescent="0.3">
      <c r="A27" s="9" t="s">
        <v>97</v>
      </c>
      <c r="B27" s="60">
        <v>159</v>
      </c>
      <c r="C27" s="96">
        <v>-219</v>
      </c>
      <c r="D27" s="95">
        <v>461</v>
      </c>
    </row>
    <row r="28" spans="1:4" ht="15" customHeight="1" thickBot="1" x14ac:dyDescent="0.3">
      <c r="A28" s="29" t="s">
        <v>98</v>
      </c>
      <c r="B28" s="58"/>
      <c r="C28" s="93"/>
      <c r="D28" s="94"/>
    </row>
    <row r="29" spans="1:4" ht="15" customHeight="1" thickBot="1" x14ac:dyDescent="0.3">
      <c r="A29" s="9" t="s">
        <v>8</v>
      </c>
      <c r="B29" s="60">
        <v>216</v>
      </c>
      <c r="C29" s="96">
        <v>-989</v>
      </c>
      <c r="D29" s="95">
        <v>858</v>
      </c>
    </row>
    <row r="30" spans="1:4" ht="15" customHeight="1" thickBot="1" x14ac:dyDescent="0.3">
      <c r="A30" s="9" t="s">
        <v>16</v>
      </c>
      <c r="B30" s="59">
        <v>3246</v>
      </c>
      <c r="C30" s="96">
        <v>225</v>
      </c>
      <c r="D30" s="92">
        <v>2265</v>
      </c>
    </row>
    <row r="31" spans="1:4" ht="15" customHeight="1" thickBot="1" x14ac:dyDescent="0.3">
      <c r="A31" s="9" t="s">
        <v>21</v>
      </c>
      <c r="B31" s="59">
        <v>-1048</v>
      </c>
      <c r="C31" s="91">
        <v>-1882</v>
      </c>
      <c r="D31" s="92">
        <v>-1002</v>
      </c>
    </row>
    <row r="32" spans="1:4" ht="15" customHeight="1" thickBot="1" x14ac:dyDescent="0.3">
      <c r="A32" s="9" t="s">
        <v>29</v>
      </c>
      <c r="B32" s="60">
        <v>-261</v>
      </c>
      <c r="C32" s="91">
        <v>-3767</v>
      </c>
      <c r="D32" s="92">
        <v>1686</v>
      </c>
    </row>
    <row r="33" spans="1:4" ht="15" customHeight="1" thickBot="1" x14ac:dyDescent="0.3">
      <c r="A33" s="9" t="s">
        <v>99</v>
      </c>
      <c r="B33" s="60">
        <v>781</v>
      </c>
      <c r="C33" s="96">
        <v>185</v>
      </c>
      <c r="D33" s="95">
        <v>529</v>
      </c>
    </row>
    <row r="34" spans="1:4" ht="15" customHeight="1" thickBot="1" x14ac:dyDescent="0.3">
      <c r="A34" s="9" t="s">
        <v>30</v>
      </c>
      <c r="B34" s="60">
        <v>-482</v>
      </c>
      <c r="C34" s="96">
        <v>-512</v>
      </c>
      <c r="D34" s="95">
        <v>-500</v>
      </c>
    </row>
    <row r="35" spans="1:4" ht="15" customHeight="1" thickBot="1" x14ac:dyDescent="0.3">
      <c r="A35" s="9" t="s">
        <v>100</v>
      </c>
      <c r="B35" s="60" t="s">
        <v>70</v>
      </c>
      <c r="C35" s="96">
        <v>-768</v>
      </c>
      <c r="D35" s="95">
        <v>-85</v>
      </c>
    </row>
    <row r="36" spans="1:4" ht="15" customHeight="1" thickBot="1" x14ac:dyDescent="0.3">
      <c r="A36" s="9" t="s">
        <v>101</v>
      </c>
      <c r="B36" s="60">
        <v>-47</v>
      </c>
      <c r="C36" s="96">
        <v>-259</v>
      </c>
      <c r="D36" s="95">
        <v>996</v>
      </c>
    </row>
    <row r="37" spans="1:4" ht="15" customHeight="1" thickBot="1" x14ac:dyDescent="0.3">
      <c r="A37" s="97" t="s">
        <v>102</v>
      </c>
      <c r="B37" s="62">
        <v>-332</v>
      </c>
      <c r="C37" s="98">
        <v>-2330</v>
      </c>
      <c r="D37" s="98">
        <v>-2567</v>
      </c>
    </row>
    <row r="38" spans="1:4" ht="15" customHeight="1" thickBot="1" x14ac:dyDescent="0.3">
      <c r="A38" s="99" t="s">
        <v>103</v>
      </c>
      <c r="B38" s="100">
        <v>28890</v>
      </c>
      <c r="C38" s="101">
        <v>25277</v>
      </c>
      <c r="D38" s="101">
        <v>25447</v>
      </c>
    </row>
    <row r="39" spans="1:4" ht="15" customHeight="1" thickBot="1" x14ac:dyDescent="0.3">
      <c r="A39" s="97" t="s">
        <v>104</v>
      </c>
      <c r="B39" s="32" t="s">
        <v>70</v>
      </c>
      <c r="C39" s="102">
        <v>323</v>
      </c>
      <c r="D39" s="102">
        <v>906</v>
      </c>
    </row>
    <row r="40" spans="1:4" ht="15" customHeight="1" thickBot="1" x14ac:dyDescent="0.3">
      <c r="A40" s="99" t="s">
        <v>105</v>
      </c>
      <c r="B40" s="101">
        <v>28890</v>
      </c>
      <c r="C40" s="101">
        <v>25600</v>
      </c>
      <c r="D40" s="101">
        <v>26353</v>
      </c>
    </row>
    <row r="41" spans="1:4" ht="15" customHeight="1" thickBot="1" x14ac:dyDescent="0.3">
      <c r="A41" s="5" t="s">
        <v>106</v>
      </c>
      <c r="B41" s="58"/>
      <c r="C41" s="93"/>
      <c r="D41" s="94"/>
    </row>
    <row r="42" spans="1:4" ht="15" customHeight="1" thickBot="1" x14ac:dyDescent="0.3">
      <c r="A42" s="9" t="s">
        <v>107</v>
      </c>
      <c r="B42" s="54">
        <v>-5874</v>
      </c>
      <c r="C42" s="103">
        <v>-8556</v>
      </c>
      <c r="D42" s="104">
        <v>-11905</v>
      </c>
    </row>
    <row r="43" spans="1:4" ht="15" customHeight="1" thickBot="1" x14ac:dyDescent="0.3">
      <c r="A43" s="9" t="s">
        <v>108</v>
      </c>
      <c r="B43" s="60" t="s">
        <v>70</v>
      </c>
      <c r="C43" s="91">
        <v>-15341</v>
      </c>
      <c r="D43" s="95" t="s">
        <v>70</v>
      </c>
    </row>
    <row r="44" spans="1:4" ht="15" customHeight="1" thickBot="1" x14ac:dyDescent="0.3">
      <c r="A44" s="9" t="s">
        <v>109</v>
      </c>
      <c r="B44" s="60">
        <v>-942</v>
      </c>
      <c r="C44" s="96">
        <v>-7</v>
      </c>
      <c r="D44" s="95">
        <v>-44</v>
      </c>
    </row>
    <row r="45" spans="1:4" ht="15" customHeight="1" thickBot="1" x14ac:dyDescent="0.3">
      <c r="A45" s="9" t="s">
        <v>110</v>
      </c>
      <c r="B45" s="59">
        <v>1997</v>
      </c>
      <c r="C45" s="91">
        <v>10413</v>
      </c>
      <c r="D45" s="92">
        <v>5791</v>
      </c>
    </row>
    <row r="46" spans="1:4" ht="15" customHeight="1" thickBot="1" x14ac:dyDescent="0.3">
      <c r="A46" s="9" t="s">
        <v>111</v>
      </c>
      <c r="B46" s="60" t="s">
        <v>70</v>
      </c>
      <c r="C46" s="91">
        <v>8361</v>
      </c>
      <c r="D46" s="95" t="s">
        <v>70</v>
      </c>
    </row>
    <row r="47" spans="1:4" ht="15" customHeight="1" thickBot="1" x14ac:dyDescent="0.3">
      <c r="A47" s="9" t="s">
        <v>112</v>
      </c>
      <c r="B47" s="60">
        <v>66</v>
      </c>
      <c r="C47" s="96">
        <v>198</v>
      </c>
      <c r="D47" s="95">
        <v>704</v>
      </c>
    </row>
    <row r="48" spans="1:4" ht="15" customHeight="1" thickBot="1" x14ac:dyDescent="0.3">
      <c r="A48" s="105" t="s">
        <v>113</v>
      </c>
      <c r="B48" s="62">
        <v>243</v>
      </c>
      <c r="C48" s="98">
        <v>1436</v>
      </c>
      <c r="D48" s="102">
        <v>994</v>
      </c>
    </row>
    <row r="49" spans="1:4" ht="15" customHeight="1" thickBot="1" x14ac:dyDescent="0.3">
      <c r="A49" s="106" t="s">
        <v>114</v>
      </c>
      <c r="B49" s="100">
        <v>-4510</v>
      </c>
      <c r="C49" s="101">
        <v>-3496</v>
      </c>
      <c r="D49" s="101">
        <v>-4460</v>
      </c>
    </row>
    <row r="50" spans="1:4" ht="15" customHeight="1" thickBot="1" x14ac:dyDescent="0.3">
      <c r="A50" s="97" t="s">
        <v>115</v>
      </c>
      <c r="B50" s="32" t="s">
        <v>70</v>
      </c>
      <c r="C50" s="98">
        <v>1812</v>
      </c>
      <c r="D50" s="102">
        <v>-44</v>
      </c>
    </row>
    <row r="51" spans="1:4" ht="15" customHeight="1" thickBot="1" x14ac:dyDescent="0.3">
      <c r="A51" s="99" t="s">
        <v>116</v>
      </c>
      <c r="B51" s="101">
        <v>-4510</v>
      </c>
      <c r="C51" s="101">
        <v>-1684</v>
      </c>
      <c r="D51" s="101">
        <v>-4504</v>
      </c>
    </row>
    <row r="52" spans="1:4" ht="15" customHeight="1" thickBot="1" x14ac:dyDescent="0.3">
      <c r="A52" s="5" t="s">
        <v>117</v>
      </c>
      <c r="B52" s="58"/>
      <c r="C52" s="93"/>
      <c r="D52" s="94"/>
    </row>
    <row r="53" spans="1:4" ht="15" customHeight="1" thickBot="1" x14ac:dyDescent="0.3">
      <c r="A53" s="9" t="s">
        <v>118</v>
      </c>
      <c r="B53" s="60">
        <v>-67</v>
      </c>
      <c r="C53" s="96">
        <v>-29</v>
      </c>
      <c r="D53" s="95">
        <v>43</v>
      </c>
    </row>
    <row r="54" spans="1:4" ht="15" customHeight="1" thickBot="1" x14ac:dyDescent="0.3">
      <c r="A54" s="9" t="s">
        <v>119</v>
      </c>
      <c r="B54" s="59">
        <v>17023</v>
      </c>
      <c r="C54" s="91">
        <v>7464</v>
      </c>
      <c r="D54" s="92">
        <v>10707</v>
      </c>
    </row>
    <row r="55" spans="1:4" ht="15" customHeight="1" thickBot="1" x14ac:dyDescent="0.3">
      <c r="A55" s="9" t="s">
        <v>120</v>
      </c>
      <c r="B55" s="59">
        <v>-25727</v>
      </c>
      <c r="C55" s="91">
        <v>-27273</v>
      </c>
      <c r="D55" s="92">
        <v>-34013</v>
      </c>
    </row>
    <row r="56" spans="1:4" ht="15" customHeight="1" thickBot="1" x14ac:dyDescent="0.3">
      <c r="A56" s="9" t="s">
        <v>121</v>
      </c>
      <c r="B56" s="59">
        <v>-3157</v>
      </c>
      <c r="C56" s="91">
        <v>-4501</v>
      </c>
      <c r="D56" s="92">
        <v>-5703</v>
      </c>
    </row>
    <row r="57" spans="1:4" ht="15" customHeight="1" thickBot="1" x14ac:dyDescent="0.3">
      <c r="A57" s="9" t="s">
        <v>122</v>
      </c>
      <c r="B57" s="59">
        <v>-5880</v>
      </c>
      <c r="C57" s="91">
        <v>-5207</v>
      </c>
      <c r="D57" s="95" t="s">
        <v>70</v>
      </c>
    </row>
    <row r="58" spans="1:4" ht="15" customHeight="1" thickBot="1" x14ac:dyDescent="0.3">
      <c r="A58" s="9" t="s">
        <v>123</v>
      </c>
      <c r="B58" s="59">
        <v>-1367</v>
      </c>
      <c r="C58" s="91">
        <v>-1877</v>
      </c>
      <c r="D58" s="95">
        <v>-625</v>
      </c>
    </row>
    <row r="59" spans="1:4" ht="15" customHeight="1" thickBot="1" x14ac:dyDescent="0.3">
      <c r="A59" s="107" t="s">
        <v>124</v>
      </c>
      <c r="B59" s="32">
        <v>-84</v>
      </c>
      <c r="C59" s="102">
        <v>-138</v>
      </c>
      <c r="D59" s="102">
        <v>-103</v>
      </c>
    </row>
    <row r="60" spans="1:4" ht="15" customHeight="1" thickBot="1" x14ac:dyDescent="0.3">
      <c r="A60" s="99" t="s">
        <v>125</v>
      </c>
      <c r="B60" s="108">
        <v>-19259</v>
      </c>
      <c r="C60" s="108">
        <v>-31561</v>
      </c>
      <c r="D60" s="108">
        <v>-29694</v>
      </c>
    </row>
    <row r="61" spans="1:4" ht="15" customHeight="1" thickBot="1" x14ac:dyDescent="0.3">
      <c r="A61" s="109" t="s">
        <v>126</v>
      </c>
      <c r="B61" s="110" t="s">
        <v>70</v>
      </c>
      <c r="C61" s="102">
        <v>-508</v>
      </c>
      <c r="D61" s="102">
        <v>-156</v>
      </c>
    </row>
    <row r="62" spans="1:4" ht="15" customHeight="1" thickBot="1" x14ac:dyDescent="0.3">
      <c r="A62" s="106" t="s">
        <v>127</v>
      </c>
      <c r="B62" s="111">
        <v>-19259</v>
      </c>
      <c r="C62" s="108">
        <v>-32069</v>
      </c>
      <c r="D62" s="108">
        <v>-29850</v>
      </c>
    </row>
    <row r="63" spans="1:4" ht="15" customHeight="1" thickBot="1" x14ac:dyDescent="0.3">
      <c r="A63" s="109" t="s">
        <v>128</v>
      </c>
      <c r="B63" s="110">
        <v>-773</v>
      </c>
      <c r="C63" s="112">
        <v>1631</v>
      </c>
      <c r="D63" s="110">
        <v>-619</v>
      </c>
    </row>
    <row r="64" spans="1:4" ht="15" customHeight="1" thickBot="1" x14ac:dyDescent="0.3">
      <c r="A64" s="106" t="s">
        <v>129</v>
      </c>
      <c r="B64" s="100">
        <v>4348</v>
      </c>
      <c r="C64" s="100">
        <v>-6522</v>
      </c>
      <c r="D64" s="100">
        <v>-8620</v>
      </c>
    </row>
    <row r="65" spans="1:4" ht="15" customHeight="1" thickBot="1" x14ac:dyDescent="0.3">
      <c r="A65" s="113" t="s">
        <v>130</v>
      </c>
      <c r="B65" s="114">
        <v>7377</v>
      </c>
      <c r="C65" s="114">
        <v>13899</v>
      </c>
      <c r="D65" s="114">
        <v>22519</v>
      </c>
    </row>
    <row r="66" spans="1:4" ht="15" customHeight="1" thickTop="1" thickBot="1" x14ac:dyDescent="0.3">
      <c r="A66" s="33"/>
      <c r="B66" s="115" t="s">
        <v>70</v>
      </c>
      <c r="C66" s="32" t="s">
        <v>70</v>
      </c>
      <c r="D66" s="32" t="s">
        <v>70</v>
      </c>
    </row>
    <row r="67" spans="1:4" ht="15" customHeight="1" thickTop="1" thickBot="1" x14ac:dyDescent="0.3">
      <c r="A67" s="78" t="s">
        <v>131</v>
      </c>
      <c r="B67" s="116">
        <v>11725</v>
      </c>
      <c r="C67" s="116">
        <v>7377</v>
      </c>
      <c r="D67" s="116">
        <v>13899</v>
      </c>
    </row>
    <row r="68" spans="1:4" ht="15" customHeight="1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D19D2-9D26-4438-839C-59F21FEF8DD3}">
  <dimension ref="A1:I45"/>
  <sheetViews>
    <sheetView topLeftCell="A20" workbookViewId="0">
      <selection activeCell="F95" sqref="F95"/>
    </sheetView>
  </sheetViews>
  <sheetFormatPr defaultRowHeight="15" customHeight="1" x14ac:dyDescent="0.25"/>
  <cols>
    <col min="1" max="1" width="42.140625" customWidth="1"/>
    <col min="2" max="2" width="4.5703125" bestFit="1" customWidth="1"/>
    <col min="3" max="4" width="8.7109375" bestFit="1" customWidth="1"/>
    <col min="6" max="6" width="30.28515625" customWidth="1"/>
    <col min="7" max="7" width="4.5703125" bestFit="1" customWidth="1"/>
    <col min="8" max="9" width="8.7109375" bestFit="1" customWidth="1"/>
  </cols>
  <sheetData>
    <row r="1" spans="1:9" ht="15" customHeight="1" x14ac:dyDescent="0.25">
      <c r="A1" s="42" t="s">
        <v>44</v>
      </c>
    </row>
    <row r="2" spans="1:9" ht="15" customHeight="1" x14ac:dyDescent="0.25">
      <c r="A2" s="43" t="s">
        <v>45</v>
      </c>
    </row>
    <row r="3" spans="1:9" ht="15" customHeight="1" x14ac:dyDescent="0.25">
      <c r="A3" s="43" t="s">
        <v>46</v>
      </c>
    </row>
    <row r="9" spans="1:9" ht="15" customHeight="1" x14ac:dyDescent="0.25">
      <c r="A9" s="1" t="s">
        <v>0</v>
      </c>
      <c r="B9" s="2" t="s">
        <v>1</v>
      </c>
      <c r="C9" s="3" t="s">
        <v>2</v>
      </c>
      <c r="D9" s="3" t="s">
        <v>3</v>
      </c>
      <c r="E9" s="4"/>
      <c r="F9" s="1" t="s">
        <v>4</v>
      </c>
      <c r="G9" s="2" t="s">
        <v>1</v>
      </c>
      <c r="H9" s="3" t="s">
        <v>2</v>
      </c>
      <c r="I9" s="3" t="s">
        <v>3</v>
      </c>
    </row>
    <row r="10" spans="1:9" ht="15" customHeight="1" thickBot="1" x14ac:dyDescent="0.3">
      <c r="A10" s="5" t="s">
        <v>5</v>
      </c>
      <c r="B10" s="6"/>
      <c r="C10" s="7"/>
      <c r="D10" s="7"/>
      <c r="E10" s="6"/>
      <c r="F10" s="5" t="s">
        <v>6</v>
      </c>
      <c r="G10" s="8"/>
      <c r="H10" s="7"/>
      <c r="I10" s="7"/>
    </row>
    <row r="11" spans="1:9" ht="15" customHeight="1" thickBot="1" x14ac:dyDescent="0.3">
      <c r="A11" s="9" t="s">
        <v>7</v>
      </c>
      <c r="B11" s="10">
        <v>4.0999999999999996</v>
      </c>
      <c r="C11" s="11">
        <v>11711</v>
      </c>
      <c r="D11" s="11">
        <v>7372</v>
      </c>
      <c r="E11" s="7"/>
      <c r="F11" s="9" t="s">
        <v>8</v>
      </c>
      <c r="G11" s="10">
        <v>16</v>
      </c>
      <c r="H11" s="11">
        <v>6859</v>
      </c>
      <c r="I11" s="11">
        <v>5601</v>
      </c>
    </row>
    <row r="12" spans="1:9" ht="15" customHeight="1" thickBot="1" x14ac:dyDescent="0.3">
      <c r="A12" s="9" t="s">
        <v>9</v>
      </c>
      <c r="B12" s="10">
        <v>4.2</v>
      </c>
      <c r="C12" s="12">
        <v>659</v>
      </c>
      <c r="D12" s="12">
        <v>888</v>
      </c>
      <c r="E12" s="7"/>
      <c r="F12" s="9" t="s">
        <v>10</v>
      </c>
      <c r="G12" s="10">
        <v>34.1</v>
      </c>
      <c r="H12" s="11">
        <v>4186</v>
      </c>
      <c r="I12" s="11">
        <v>4469</v>
      </c>
    </row>
    <row r="13" spans="1:9" ht="15" customHeight="1" thickBot="1" x14ac:dyDescent="0.3">
      <c r="A13" s="9" t="s">
        <v>11</v>
      </c>
      <c r="B13" s="10">
        <v>14.1</v>
      </c>
      <c r="C13" s="11">
        <v>4731</v>
      </c>
      <c r="D13" s="11">
        <v>3762</v>
      </c>
      <c r="E13" s="7"/>
      <c r="F13" s="9" t="s">
        <v>12</v>
      </c>
      <c r="G13" s="10">
        <v>35</v>
      </c>
      <c r="H13" s="11">
        <v>5698</v>
      </c>
      <c r="I13" s="11">
        <v>5737</v>
      </c>
    </row>
    <row r="14" spans="1:9" ht="15" customHeight="1" thickBot="1" x14ac:dyDescent="0.3">
      <c r="A14" s="9" t="s">
        <v>13</v>
      </c>
      <c r="B14" s="10">
        <v>15</v>
      </c>
      <c r="C14" s="11">
        <v>5677</v>
      </c>
      <c r="D14" s="11">
        <v>8189</v>
      </c>
      <c r="E14" s="7"/>
      <c r="F14" s="9" t="s">
        <v>14</v>
      </c>
      <c r="G14" s="10">
        <v>17.100000000000001</v>
      </c>
      <c r="H14" s="12">
        <v>198</v>
      </c>
      <c r="I14" s="12">
        <v>276</v>
      </c>
    </row>
    <row r="15" spans="1:9" ht="15" customHeight="1" thickBot="1" x14ac:dyDescent="0.3">
      <c r="A15" s="9" t="s">
        <v>15</v>
      </c>
      <c r="B15" s="10">
        <v>17.100000000000001</v>
      </c>
      <c r="C15" s="12">
        <v>418</v>
      </c>
      <c r="D15" s="11">
        <v>2493</v>
      </c>
      <c r="E15" s="7"/>
      <c r="F15" s="9" t="s">
        <v>16</v>
      </c>
      <c r="G15" s="10">
        <v>17.100000000000001</v>
      </c>
      <c r="H15" s="11">
        <v>2636</v>
      </c>
      <c r="I15" s="11">
        <v>3424</v>
      </c>
    </row>
    <row r="16" spans="1:9" ht="15" customHeight="1" thickBot="1" x14ac:dyDescent="0.3">
      <c r="A16" s="9" t="s">
        <v>17</v>
      </c>
      <c r="B16" s="10">
        <v>17.100000000000001</v>
      </c>
      <c r="C16" s="11">
        <v>2177</v>
      </c>
      <c r="D16" s="11">
        <v>1051</v>
      </c>
      <c r="E16" s="13"/>
      <c r="F16" s="9" t="s">
        <v>18</v>
      </c>
      <c r="G16" s="10">
        <v>36.5</v>
      </c>
      <c r="H16" s="12">
        <v>858</v>
      </c>
      <c r="I16" s="11">
        <v>1558</v>
      </c>
    </row>
    <row r="17" spans="1:9" ht="15" customHeight="1" thickBot="1" x14ac:dyDescent="0.3">
      <c r="A17" s="9" t="s">
        <v>19</v>
      </c>
      <c r="B17" s="10">
        <v>22</v>
      </c>
      <c r="C17" s="14">
        <v>1230</v>
      </c>
      <c r="D17" s="14">
        <v>1493</v>
      </c>
      <c r="E17" s="7"/>
      <c r="F17" s="9" t="s">
        <v>20</v>
      </c>
      <c r="G17" s="10">
        <v>18</v>
      </c>
      <c r="H17" s="11">
        <v>1953</v>
      </c>
      <c r="I17" s="11">
        <v>1645</v>
      </c>
    </row>
    <row r="18" spans="1:9" ht="15" customHeight="1" thickBot="1" x14ac:dyDescent="0.3">
      <c r="A18" s="15"/>
      <c r="B18" s="16"/>
      <c r="C18" s="17">
        <v>26603</v>
      </c>
      <c r="D18" s="17">
        <v>25248</v>
      </c>
      <c r="E18" s="15"/>
      <c r="F18" s="9" t="s">
        <v>21</v>
      </c>
      <c r="G18" s="18">
        <v>19</v>
      </c>
      <c r="H18" s="19">
        <v>1549</v>
      </c>
      <c r="I18" s="20">
        <v>887</v>
      </c>
    </row>
    <row r="19" spans="1:9" ht="15" customHeight="1" thickBot="1" x14ac:dyDescent="0.3">
      <c r="A19" s="9" t="s">
        <v>22</v>
      </c>
      <c r="B19" s="18">
        <v>32</v>
      </c>
      <c r="C19" s="21">
        <v>785</v>
      </c>
      <c r="D19" s="22">
        <v>2564</v>
      </c>
      <c r="E19" s="23"/>
      <c r="F19" s="24" t="s">
        <v>19</v>
      </c>
      <c r="G19" s="18">
        <v>22</v>
      </c>
      <c r="H19" s="25">
        <v>1603</v>
      </c>
      <c r="I19" s="25">
        <v>1973</v>
      </c>
    </row>
    <row r="20" spans="1:9" ht="15" customHeight="1" thickBot="1" x14ac:dyDescent="0.3">
      <c r="A20" s="8"/>
      <c r="B20" s="13"/>
      <c r="C20" s="11">
        <v>27388</v>
      </c>
      <c r="D20" s="11">
        <v>27812</v>
      </c>
      <c r="E20" s="6"/>
      <c r="F20" s="6"/>
      <c r="G20" s="13"/>
      <c r="H20" s="11">
        <v>25540</v>
      </c>
      <c r="I20" s="11">
        <v>25570</v>
      </c>
    </row>
    <row r="21" spans="1:9" ht="15" customHeight="1" thickBot="1" x14ac:dyDescent="0.3">
      <c r="A21" s="26"/>
      <c r="B21" s="16"/>
      <c r="C21" s="23"/>
      <c r="D21" s="23"/>
      <c r="E21" s="15"/>
      <c r="F21" s="9" t="s">
        <v>23</v>
      </c>
      <c r="G21" s="18">
        <v>32</v>
      </c>
      <c r="H21" s="20">
        <v>685</v>
      </c>
      <c r="I21" s="19">
        <v>3246</v>
      </c>
    </row>
    <row r="22" spans="1:9" ht="15" customHeight="1" thickBot="1" x14ac:dyDescent="0.3">
      <c r="A22" s="8"/>
      <c r="B22" s="13"/>
      <c r="C22" s="7"/>
      <c r="D22" s="7"/>
      <c r="E22" s="6"/>
      <c r="F22" s="6"/>
      <c r="G22" s="13"/>
      <c r="H22" s="14">
        <v>26225</v>
      </c>
      <c r="I22" s="14">
        <v>28816</v>
      </c>
    </row>
    <row r="23" spans="1:9" ht="15" customHeight="1" thickBot="1" x14ac:dyDescent="0.3">
      <c r="A23" s="6"/>
      <c r="B23" s="6"/>
      <c r="C23" s="6"/>
      <c r="D23" s="6"/>
      <c r="E23" s="6"/>
      <c r="F23" s="6"/>
      <c r="G23" s="13"/>
      <c r="H23" s="7"/>
      <c r="I23" s="7"/>
    </row>
    <row r="24" spans="1:9" ht="15" customHeight="1" thickBot="1" x14ac:dyDescent="0.3">
      <c r="A24" s="5" t="s">
        <v>24</v>
      </c>
      <c r="B24" s="13"/>
      <c r="C24" s="7"/>
      <c r="D24" s="7"/>
      <c r="E24" s="6"/>
      <c r="F24" s="6"/>
      <c r="G24" s="13"/>
      <c r="H24" s="7"/>
      <c r="I24" s="7"/>
    </row>
    <row r="25" spans="1:9" ht="15" customHeight="1" thickBot="1" x14ac:dyDescent="0.3">
      <c r="A25" s="9" t="s">
        <v>25</v>
      </c>
      <c r="B25" s="13"/>
      <c r="C25" s="7"/>
      <c r="D25" s="7"/>
      <c r="E25" s="7"/>
      <c r="F25" s="5" t="s">
        <v>26</v>
      </c>
      <c r="G25" s="13"/>
      <c r="H25" s="7"/>
      <c r="I25" s="7"/>
    </row>
    <row r="26" spans="1:9" ht="15" customHeight="1" thickBot="1" x14ac:dyDescent="0.3">
      <c r="A26" s="27" t="s">
        <v>11</v>
      </c>
      <c r="B26" s="10">
        <v>14.1</v>
      </c>
      <c r="C26" s="11">
        <v>2631</v>
      </c>
      <c r="D26" s="11">
        <v>2567</v>
      </c>
      <c r="E26" s="7"/>
      <c r="F26" s="9" t="s">
        <v>10</v>
      </c>
      <c r="G26" s="10">
        <v>34.1</v>
      </c>
      <c r="H26" s="11">
        <v>49702</v>
      </c>
      <c r="I26" s="11">
        <v>58791</v>
      </c>
    </row>
    <row r="27" spans="1:9" ht="15" customHeight="1" thickBot="1" x14ac:dyDescent="0.3">
      <c r="A27" s="27" t="s">
        <v>9</v>
      </c>
      <c r="B27" s="10">
        <v>8.1999999999999993</v>
      </c>
      <c r="C27" s="12">
        <v>44</v>
      </c>
      <c r="D27" s="12">
        <v>58</v>
      </c>
      <c r="E27" s="7"/>
      <c r="F27" s="9" t="s">
        <v>12</v>
      </c>
      <c r="G27" s="10">
        <v>35</v>
      </c>
      <c r="H27" s="11">
        <v>15952</v>
      </c>
      <c r="I27" s="11">
        <v>18124</v>
      </c>
    </row>
    <row r="28" spans="1:9" ht="15" customHeight="1" thickBot="1" x14ac:dyDescent="0.3">
      <c r="A28" s="27" t="s">
        <v>27</v>
      </c>
      <c r="B28" s="10">
        <v>20.2</v>
      </c>
      <c r="C28" s="11">
        <v>7281</v>
      </c>
      <c r="D28" s="11">
        <v>8236</v>
      </c>
      <c r="E28" s="7"/>
      <c r="F28" s="9" t="s">
        <v>14</v>
      </c>
      <c r="G28" s="10">
        <v>17.100000000000001</v>
      </c>
      <c r="H28" s="12">
        <v>357</v>
      </c>
      <c r="I28" s="12">
        <v>504</v>
      </c>
    </row>
    <row r="29" spans="1:9" ht="15" customHeight="1" thickBot="1" x14ac:dyDescent="0.3">
      <c r="A29" s="27" t="s">
        <v>28</v>
      </c>
      <c r="B29" s="10">
        <v>12.4</v>
      </c>
      <c r="C29" s="11">
        <v>6451</v>
      </c>
      <c r="D29" s="11">
        <v>1388</v>
      </c>
      <c r="E29" s="7"/>
      <c r="F29" s="9" t="s">
        <v>28</v>
      </c>
      <c r="G29" s="10">
        <v>17.399999999999999</v>
      </c>
      <c r="H29" s="12">
        <v>195</v>
      </c>
      <c r="I29" s="11">
        <v>1760</v>
      </c>
    </row>
    <row r="30" spans="1:9" ht="15" customHeight="1" thickBot="1" x14ac:dyDescent="0.3">
      <c r="A30" s="28" t="s">
        <v>17</v>
      </c>
      <c r="B30" s="18">
        <v>17.100000000000001</v>
      </c>
      <c r="C30" s="19">
        <v>3158</v>
      </c>
      <c r="D30" s="19">
        <v>3939</v>
      </c>
      <c r="E30" s="23"/>
      <c r="F30" s="9" t="s">
        <v>21</v>
      </c>
      <c r="G30" s="18">
        <v>19</v>
      </c>
      <c r="H30" s="19">
        <v>14520</v>
      </c>
      <c r="I30" s="19">
        <v>25607</v>
      </c>
    </row>
    <row r="31" spans="1:9" ht="15" customHeight="1" thickBot="1" x14ac:dyDescent="0.3">
      <c r="A31" s="27" t="s">
        <v>19</v>
      </c>
      <c r="B31" s="10">
        <v>22</v>
      </c>
      <c r="C31" s="12">
        <v>635</v>
      </c>
      <c r="D31" s="11">
        <v>1503</v>
      </c>
      <c r="E31" s="7"/>
      <c r="F31" s="9" t="s">
        <v>29</v>
      </c>
      <c r="G31" s="10">
        <v>20.100000000000001</v>
      </c>
      <c r="H31" s="11">
        <v>2199</v>
      </c>
      <c r="I31" s="11">
        <v>3113</v>
      </c>
    </row>
    <row r="32" spans="1:9" ht="15" customHeight="1" thickBot="1" x14ac:dyDescent="0.3">
      <c r="A32" s="6"/>
      <c r="B32" s="13"/>
      <c r="C32" s="14">
        <v>20200</v>
      </c>
      <c r="D32" s="14">
        <v>17691</v>
      </c>
      <c r="E32" s="6"/>
      <c r="F32" s="9" t="s">
        <v>30</v>
      </c>
      <c r="G32" s="10">
        <v>21</v>
      </c>
      <c r="H32" s="11">
        <v>18780</v>
      </c>
      <c r="I32" s="11">
        <v>17460</v>
      </c>
    </row>
    <row r="33" spans="1:9" ht="15" customHeight="1" thickBot="1" x14ac:dyDescent="0.3">
      <c r="A33" s="6"/>
      <c r="B33" s="13"/>
      <c r="C33" s="7"/>
      <c r="D33" s="7"/>
      <c r="E33" s="6"/>
      <c r="F33" s="9" t="s">
        <v>19</v>
      </c>
      <c r="G33" s="10">
        <v>22</v>
      </c>
      <c r="H33" s="14">
        <v>2204</v>
      </c>
      <c r="I33" s="14">
        <v>1350</v>
      </c>
    </row>
    <row r="34" spans="1:9" ht="15" customHeight="1" thickBot="1" x14ac:dyDescent="0.3">
      <c r="A34" s="6"/>
      <c r="B34" s="13"/>
      <c r="C34" s="7"/>
      <c r="D34" s="7"/>
      <c r="E34" s="6"/>
      <c r="F34" s="6"/>
      <c r="G34" s="13"/>
      <c r="H34" s="11">
        <v>103909</v>
      </c>
      <c r="I34" s="11">
        <v>126709</v>
      </c>
    </row>
    <row r="35" spans="1:9" ht="15" customHeight="1" thickBot="1" x14ac:dyDescent="0.3">
      <c r="A35" s="8"/>
      <c r="B35" s="13"/>
      <c r="C35" s="7"/>
      <c r="D35" s="7"/>
      <c r="E35" s="6"/>
      <c r="F35" s="29" t="s">
        <v>31</v>
      </c>
      <c r="G35" s="13"/>
      <c r="H35" s="14">
        <v>130134</v>
      </c>
      <c r="I35" s="14">
        <v>155525</v>
      </c>
    </row>
    <row r="36" spans="1:9" ht="15" customHeight="1" thickBot="1" x14ac:dyDescent="0.3">
      <c r="A36" s="8"/>
      <c r="B36" s="13"/>
      <c r="C36" s="7"/>
      <c r="D36" s="7"/>
      <c r="E36" s="6"/>
      <c r="F36" s="6"/>
      <c r="G36" s="13"/>
      <c r="H36" s="30"/>
      <c r="I36" s="30"/>
    </row>
    <row r="37" spans="1:9" ht="15" customHeight="1" thickBot="1" x14ac:dyDescent="0.3">
      <c r="A37" s="6"/>
      <c r="B37" s="13"/>
      <c r="C37" s="7"/>
      <c r="D37" s="7"/>
      <c r="E37" s="6"/>
      <c r="F37" s="5" t="s">
        <v>32</v>
      </c>
      <c r="G37" s="13"/>
      <c r="H37" s="31"/>
      <c r="I37" s="31"/>
    </row>
    <row r="38" spans="1:9" ht="15" customHeight="1" thickBot="1" x14ac:dyDescent="0.3">
      <c r="A38" s="9" t="s">
        <v>33</v>
      </c>
      <c r="B38" s="10">
        <v>31</v>
      </c>
      <c r="C38" s="11">
        <v>3273</v>
      </c>
      <c r="D38" s="11">
        <v>5499</v>
      </c>
      <c r="E38" s="7"/>
      <c r="F38" s="27" t="s">
        <v>34</v>
      </c>
      <c r="G38" s="10">
        <v>36.1</v>
      </c>
      <c r="H38" s="11">
        <v>107101</v>
      </c>
      <c r="I38" s="11">
        <v>107101</v>
      </c>
    </row>
    <row r="39" spans="1:9" ht="15" customHeight="1" thickBot="1" x14ac:dyDescent="0.3">
      <c r="A39" s="9" t="s">
        <v>35</v>
      </c>
      <c r="B39" s="10">
        <v>25</v>
      </c>
      <c r="C39" s="11">
        <v>124201</v>
      </c>
      <c r="D39" s="11">
        <v>159265</v>
      </c>
      <c r="E39" s="7"/>
      <c r="F39" s="27" t="s">
        <v>36</v>
      </c>
      <c r="G39" s="13"/>
      <c r="H39" s="11">
        <v>1064</v>
      </c>
      <c r="I39" s="11">
        <v>1064</v>
      </c>
    </row>
    <row r="40" spans="1:9" ht="15" customHeight="1" thickBot="1" x14ac:dyDescent="0.3">
      <c r="A40" s="9" t="s">
        <v>37</v>
      </c>
      <c r="B40" s="10">
        <v>26</v>
      </c>
      <c r="C40" s="11">
        <v>14948</v>
      </c>
      <c r="D40" s="11">
        <v>19473</v>
      </c>
      <c r="E40" s="6"/>
      <c r="F40" s="27" t="s">
        <v>38</v>
      </c>
      <c r="G40" s="13"/>
      <c r="H40" s="11">
        <v>65917</v>
      </c>
      <c r="I40" s="11">
        <v>65627</v>
      </c>
    </row>
    <row r="41" spans="1:9" ht="15" customHeight="1" thickBot="1" x14ac:dyDescent="0.3">
      <c r="A41" s="6"/>
      <c r="B41" s="13"/>
      <c r="C41" s="14">
        <v>162622</v>
      </c>
      <c r="D41" s="14">
        <v>201928</v>
      </c>
      <c r="E41" s="6"/>
      <c r="F41" s="27" t="s">
        <v>39</v>
      </c>
      <c r="G41" s="13"/>
      <c r="H41" s="11">
        <v>-114734</v>
      </c>
      <c r="I41" s="11">
        <v>-100469</v>
      </c>
    </row>
    <row r="42" spans="1:9" ht="15" customHeight="1" thickBot="1" x14ac:dyDescent="0.3">
      <c r="A42" s="8"/>
      <c r="B42" s="13"/>
      <c r="C42" s="7"/>
      <c r="D42" s="7"/>
      <c r="E42" s="6"/>
      <c r="F42" s="9" t="s">
        <v>40</v>
      </c>
      <c r="G42" s="13"/>
      <c r="H42" s="11">
        <v>59348</v>
      </c>
      <c r="I42" s="11">
        <v>73323</v>
      </c>
    </row>
    <row r="43" spans="1:9" ht="15" customHeight="1" thickBot="1" x14ac:dyDescent="0.3">
      <c r="A43" s="6"/>
      <c r="B43" s="13"/>
      <c r="C43" s="7"/>
      <c r="D43" s="7"/>
      <c r="E43" s="6"/>
      <c r="F43" s="9" t="s">
        <v>41</v>
      </c>
      <c r="G43" s="10">
        <v>31.5</v>
      </c>
      <c r="H43" s="32">
        <v>528</v>
      </c>
      <c r="I43" s="32">
        <v>892</v>
      </c>
    </row>
    <row r="44" spans="1:9" ht="15" customHeight="1" thickBot="1" x14ac:dyDescent="0.3">
      <c r="A44" s="33"/>
      <c r="B44" s="33"/>
      <c r="C44" s="33"/>
      <c r="D44" s="33"/>
      <c r="E44" s="6"/>
      <c r="F44" s="34"/>
      <c r="G44" s="35"/>
      <c r="H44" s="36">
        <v>59876</v>
      </c>
      <c r="I44" s="36">
        <v>74215</v>
      </c>
    </row>
    <row r="45" spans="1:9" ht="15" customHeight="1" thickBot="1" x14ac:dyDescent="0.3">
      <c r="A45" s="37" t="s">
        <v>42</v>
      </c>
      <c r="B45" s="38"/>
      <c r="C45" s="39">
        <v>190010</v>
      </c>
      <c r="D45" s="39">
        <v>229740</v>
      </c>
      <c r="E45" s="40"/>
      <c r="F45" s="37" t="s">
        <v>43</v>
      </c>
      <c r="G45" s="38"/>
      <c r="H45" s="41">
        <v>190010</v>
      </c>
      <c r="I45" s="41">
        <v>229740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E8AB-6970-4CC3-87EF-9228DC9F55CD}">
  <dimension ref="A1:D52"/>
  <sheetViews>
    <sheetView workbookViewId="0">
      <selection activeCell="A23" sqref="A23"/>
    </sheetView>
  </sheetViews>
  <sheetFormatPr defaultRowHeight="15" customHeight="1" x14ac:dyDescent="0.25"/>
  <cols>
    <col min="1" max="1" width="94.42578125" bestFit="1" customWidth="1"/>
    <col min="2" max="4" width="6.28515625" bestFit="1" customWidth="1"/>
  </cols>
  <sheetData>
    <row r="1" spans="1:4" ht="15" customHeight="1" x14ac:dyDescent="0.25">
      <c r="A1" s="44" t="s">
        <v>47</v>
      </c>
    </row>
    <row r="2" spans="1:4" ht="15" customHeight="1" x14ac:dyDescent="0.25">
      <c r="A2" s="45" t="s">
        <v>45</v>
      </c>
    </row>
    <row r="3" spans="1:4" ht="15" customHeight="1" x14ac:dyDescent="0.25">
      <c r="A3" s="45" t="s">
        <v>48</v>
      </c>
    </row>
    <row r="4" spans="1:4" ht="15" customHeight="1" x14ac:dyDescent="0.25">
      <c r="A4" s="46"/>
    </row>
    <row r="5" spans="1:4" ht="15" customHeight="1" x14ac:dyDescent="0.25">
      <c r="A5" s="47"/>
    </row>
    <row r="6" spans="1:4" ht="15" customHeight="1" x14ac:dyDescent="0.25">
      <c r="A6" s="48"/>
    </row>
    <row r="7" spans="1:4" ht="15" customHeight="1" x14ac:dyDescent="0.25">
      <c r="A7" s="49"/>
      <c r="B7" s="50">
        <v>2018</v>
      </c>
      <c r="C7" s="50">
        <v>2019</v>
      </c>
      <c r="D7" s="50">
        <v>2020</v>
      </c>
    </row>
    <row r="8" spans="1:4" ht="15" customHeight="1" x14ac:dyDescent="0.25">
      <c r="A8" s="33"/>
      <c r="B8" s="52"/>
      <c r="C8" s="52"/>
      <c r="D8" s="51"/>
    </row>
    <row r="9" spans="1:4" ht="15" customHeight="1" thickBot="1" x14ac:dyDescent="0.3">
      <c r="A9" s="53" t="s">
        <v>49</v>
      </c>
      <c r="B9" s="55">
        <v>84638</v>
      </c>
      <c r="C9" s="55">
        <v>76589</v>
      </c>
      <c r="D9" s="54">
        <v>53683</v>
      </c>
    </row>
    <row r="10" spans="1:4" ht="15" customHeight="1" thickBot="1" x14ac:dyDescent="0.3">
      <c r="A10" s="56" t="s">
        <v>50</v>
      </c>
      <c r="B10" s="57">
        <v>-52184</v>
      </c>
      <c r="C10" s="57">
        <v>-45732</v>
      </c>
      <c r="D10" s="14">
        <v>-29195</v>
      </c>
    </row>
    <row r="11" spans="1:4" ht="15" customHeight="1" thickBot="1" x14ac:dyDescent="0.3">
      <c r="A11" s="53" t="s">
        <v>51</v>
      </c>
      <c r="B11" s="19">
        <v>32454</v>
      </c>
      <c r="C11" s="19">
        <v>30857</v>
      </c>
      <c r="D11" s="11">
        <v>24488</v>
      </c>
    </row>
    <row r="12" spans="1:4" ht="15" customHeight="1" thickBot="1" x14ac:dyDescent="0.3">
      <c r="A12" s="15"/>
      <c r="B12" s="23"/>
      <c r="C12" s="23"/>
      <c r="D12" s="7"/>
    </row>
    <row r="13" spans="1:4" ht="15" customHeight="1" thickBot="1" x14ac:dyDescent="0.3">
      <c r="A13" s="53" t="s">
        <v>52</v>
      </c>
      <c r="B13" s="23"/>
      <c r="C13" s="23"/>
      <c r="D13" s="58"/>
    </row>
    <row r="14" spans="1:4" ht="15" customHeight="1" thickBot="1" x14ac:dyDescent="0.3">
      <c r="A14" s="53" t="s">
        <v>53</v>
      </c>
      <c r="B14" s="55">
        <v>-3827</v>
      </c>
      <c r="C14" s="55">
        <v>-4476</v>
      </c>
      <c r="D14" s="59">
        <v>-4884</v>
      </c>
    </row>
    <row r="15" spans="1:4" ht="15" customHeight="1" thickBot="1" x14ac:dyDescent="0.3">
      <c r="A15" s="53" t="s">
        <v>54</v>
      </c>
      <c r="B15" s="55">
        <v>-2239</v>
      </c>
      <c r="C15" s="55">
        <v>-2124</v>
      </c>
      <c r="D15" s="59">
        <v>-1090</v>
      </c>
    </row>
    <row r="16" spans="1:4" ht="15" customHeight="1" thickBot="1" x14ac:dyDescent="0.3">
      <c r="A16" s="53" t="s">
        <v>55</v>
      </c>
      <c r="B16" s="61">
        <v>-524</v>
      </c>
      <c r="C16" s="61">
        <v>-799</v>
      </c>
      <c r="D16" s="60">
        <v>-803</v>
      </c>
    </row>
    <row r="17" spans="1:4" ht="15" customHeight="1" thickBot="1" x14ac:dyDescent="0.3">
      <c r="A17" s="53" t="s">
        <v>56</v>
      </c>
      <c r="B17" s="61">
        <v>-641</v>
      </c>
      <c r="C17" s="61">
        <v>-576</v>
      </c>
      <c r="D17" s="60">
        <v>-355</v>
      </c>
    </row>
    <row r="18" spans="1:4" ht="15" customHeight="1" thickBot="1" x14ac:dyDescent="0.3">
      <c r="A18" s="53" t="s">
        <v>57</v>
      </c>
      <c r="B18" s="61">
        <v>-670</v>
      </c>
      <c r="C18" s="61">
        <v>-619</v>
      </c>
      <c r="D18" s="60">
        <v>-952</v>
      </c>
    </row>
    <row r="19" spans="1:4" ht="15" customHeight="1" thickBot="1" x14ac:dyDescent="0.3">
      <c r="A19" s="53" t="s">
        <v>58</v>
      </c>
      <c r="B19" s="55">
        <v>-2005</v>
      </c>
      <c r="C19" s="55">
        <v>-2848</v>
      </c>
      <c r="D19" s="59">
        <v>-7339</v>
      </c>
    </row>
    <row r="20" spans="1:4" ht="15" customHeight="1" thickBot="1" x14ac:dyDescent="0.3">
      <c r="A20" s="56" t="s">
        <v>59</v>
      </c>
      <c r="B20" s="57">
        <v>-5760</v>
      </c>
      <c r="C20" s="57">
        <v>1199</v>
      </c>
      <c r="D20" s="62">
        <v>998</v>
      </c>
    </row>
    <row r="21" spans="1:4" ht="15" customHeight="1" thickBot="1" x14ac:dyDescent="0.3">
      <c r="A21" s="15"/>
      <c r="B21" s="19">
        <v>-15666</v>
      </c>
      <c r="C21" s="19">
        <v>-10243</v>
      </c>
      <c r="D21" s="11">
        <v>-14425</v>
      </c>
    </row>
    <row r="22" spans="1:4" ht="15" customHeight="1" thickBot="1" x14ac:dyDescent="0.3">
      <c r="A22" s="63"/>
      <c r="B22" s="64"/>
      <c r="C22" s="64"/>
      <c r="D22" s="30"/>
    </row>
    <row r="23" spans="1:4" ht="15" customHeight="1" thickBot="1" x14ac:dyDescent="0.3">
      <c r="A23" s="65" t="s">
        <v>60</v>
      </c>
      <c r="B23" s="66">
        <v>16788</v>
      </c>
      <c r="C23" s="66">
        <v>20614</v>
      </c>
      <c r="D23" s="66">
        <v>10063</v>
      </c>
    </row>
    <row r="24" spans="1:4" ht="15" customHeight="1" thickBot="1" x14ac:dyDescent="0.3">
      <c r="A24" s="15"/>
      <c r="B24" s="23"/>
      <c r="C24" s="23"/>
      <c r="D24" s="7"/>
    </row>
    <row r="25" spans="1:4" ht="15" customHeight="1" thickBot="1" x14ac:dyDescent="0.3">
      <c r="A25" s="53" t="s">
        <v>61</v>
      </c>
      <c r="B25" s="55">
        <v>2381</v>
      </c>
      <c r="C25" s="55">
        <v>1330</v>
      </c>
      <c r="D25" s="60">
        <v>551</v>
      </c>
    </row>
    <row r="26" spans="1:4" ht="15" customHeight="1" thickBot="1" x14ac:dyDescent="0.3">
      <c r="A26" s="53" t="s">
        <v>62</v>
      </c>
      <c r="B26" s="55">
        <v>-5675</v>
      </c>
      <c r="C26" s="55">
        <v>-7086</v>
      </c>
      <c r="D26" s="59">
        <v>-6004</v>
      </c>
    </row>
    <row r="27" spans="1:4" ht="15" customHeight="1" thickBot="1" x14ac:dyDescent="0.3">
      <c r="A27" s="56" t="s">
        <v>63</v>
      </c>
      <c r="B27" s="57">
        <v>-3190</v>
      </c>
      <c r="C27" s="57">
        <v>-3008</v>
      </c>
      <c r="D27" s="14">
        <v>-4177</v>
      </c>
    </row>
    <row r="28" spans="1:4" ht="15" customHeight="1" thickBot="1" x14ac:dyDescent="0.3">
      <c r="A28" s="53" t="s">
        <v>64</v>
      </c>
      <c r="B28" s="19">
        <v>-6484</v>
      </c>
      <c r="C28" s="19">
        <v>-8764</v>
      </c>
      <c r="D28" s="11">
        <v>-9630</v>
      </c>
    </row>
    <row r="29" spans="1:4" ht="15" customHeight="1" thickBot="1" x14ac:dyDescent="0.3">
      <c r="A29" s="15"/>
      <c r="B29" s="67"/>
      <c r="C29" s="67"/>
      <c r="D29" s="58"/>
    </row>
    <row r="30" spans="1:4" ht="15" customHeight="1" thickBot="1" x14ac:dyDescent="0.3">
      <c r="A30" s="68" t="s">
        <v>65</v>
      </c>
      <c r="B30" s="70">
        <v>523</v>
      </c>
      <c r="C30" s="70">
        <v>153</v>
      </c>
      <c r="D30" s="69">
        <v>-659</v>
      </c>
    </row>
    <row r="31" spans="1:4" ht="15" customHeight="1" thickBot="1" x14ac:dyDescent="0.3">
      <c r="A31" s="71"/>
      <c r="B31" s="73"/>
      <c r="C31" s="73"/>
      <c r="D31" s="72"/>
    </row>
    <row r="32" spans="1:4" ht="15" customHeight="1" thickBot="1" x14ac:dyDescent="0.3">
      <c r="A32" s="56" t="s">
        <v>66</v>
      </c>
      <c r="B32" s="25">
        <v>10827</v>
      </c>
      <c r="C32" s="25">
        <v>12003</v>
      </c>
      <c r="D32" s="62">
        <v>-226</v>
      </c>
    </row>
    <row r="33" spans="1:4" ht="15" customHeight="1" thickBot="1" x14ac:dyDescent="0.3">
      <c r="A33" s="15"/>
      <c r="B33" s="74"/>
      <c r="C33" s="74"/>
      <c r="D33" s="7"/>
    </row>
    <row r="34" spans="1:4" ht="15" customHeight="1" thickBot="1" x14ac:dyDescent="0.3">
      <c r="A34" s="53" t="s">
        <v>67</v>
      </c>
      <c r="B34" s="55">
        <v>-4256</v>
      </c>
      <c r="C34" s="55">
        <v>-4200</v>
      </c>
      <c r="D34" s="59">
        <v>1174</v>
      </c>
    </row>
    <row r="35" spans="1:4" ht="15" customHeight="1" thickBot="1" x14ac:dyDescent="0.3">
      <c r="A35" s="63"/>
      <c r="B35" s="64"/>
      <c r="C35" s="64"/>
      <c r="D35" s="30"/>
    </row>
    <row r="36" spans="1:4" ht="15" customHeight="1" thickBot="1" x14ac:dyDescent="0.3">
      <c r="A36" s="75" t="s">
        <v>68</v>
      </c>
      <c r="B36" s="77">
        <v>6571</v>
      </c>
      <c r="C36" s="77">
        <v>7803</v>
      </c>
      <c r="D36" s="76">
        <v>948</v>
      </c>
    </row>
    <row r="37" spans="1:4" ht="15" customHeight="1" thickTop="1" thickBot="1" x14ac:dyDescent="0.3">
      <c r="A37" s="33"/>
      <c r="B37" s="30"/>
      <c r="C37" s="30"/>
      <c r="D37" s="30"/>
    </row>
    <row r="38" spans="1:4" ht="15" customHeight="1" thickBot="1" x14ac:dyDescent="0.3">
      <c r="A38" s="75" t="s">
        <v>69</v>
      </c>
      <c r="B38" s="76">
        <v>843</v>
      </c>
      <c r="C38" s="77">
        <v>2560</v>
      </c>
      <c r="D38" s="76" t="s">
        <v>70</v>
      </c>
    </row>
    <row r="39" spans="1:4" ht="15" customHeight="1" thickTop="1" thickBot="1" x14ac:dyDescent="0.3">
      <c r="A39" s="33"/>
      <c r="B39" s="30"/>
      <c r="C39" s="30"/>
      <c r="D39" s="30"/>
    </row>
    <row r="40" spans="1:4" ht="15" customHeight="1" thickTop="1" thickBot="1" x14ac:dyDescent="0.3">
      <c r="A40" s="78" t="s">
        <v>71</v>
      </c>
      <c r="B40" s="80">
        <v>7414</v>
      </c>
      <c r="C40" s="80">
        <v>10363</v>
      </c>
      <c r="D40" s="79">
        <v>948</v>
      </c>
    </row>
    <row r="41" spans="1:4" ht="15" customHeight="1" thickTop="1" thickBot="1" x14ac:dyDescent="0.3">
      <c r="A41" s="26"/>
      <c r="B41" s="23"/>
      <c r="C41" s="23"/>
      <c r="D41" s="7"/>
    </row>
    <row r="42" spans="1:4" ht="15" customHeight="1" thickBot="1" x14ac:dyDescent="0.3">
      <c r="A42" s="56" t="s">
        <v>72</v>
      </c>
      <c r="B42" s="57">
        <v>7173</v>
      </c>
      <c r="C42" s="57">
        <v>10151</v>
      </c>
      <c r="D42" s="14">
        <v>1141</v>
      </c>
    </row>
    <row r="43" spans="1:4" ht="15" customHeight="1" thickBot="1" x14ac:dyDescent="0.3">
      <c r="A43" s="24" t="s">
        <v>73</v>
      </c>
      <c r="B43" s="55">
        <v>6572</v>
      </c>
      <c r="C43" s="55">
        <v>7660</v>
      </c>
      <c r="D43" s="11">
        <v>1141</v>
      </c>
    </row>
    <row r="44" spans="1:4" ht="15" customHeight="1" thickBot="1" x14ac:dyDescent="0.3">
      <c r="A44" s="24" t="s">
        <v>74</v>
      </c>
      <c r="B44" s="61">
        <v>601</v>
      </c>
      <c r="C44" s="55">
        <v>2491</v>
      </c>
      <c r="D44" s="60" t="s">
        <v>70</v>
      </c>
    </row>
    <row r="45" spans="1:4" ht="15" customHeight="1" thickBot="1" x14ac:dyDescent="0.3">
      <c r="A45" s="15"/>
      <c r="B45" s="23"/>
      <c r="C45" s="23"/>
      <c r="D45" s="7"/>
    </row>
    <row r="46" spans="1:4" ht="15" customHeight="1" thickBot="1" x14ac:dyDescent="0.3">
      <c r="A46" s="56" t="s">
        <v>41</v>
      </c>
      <c r="B46" s="81">
        <v>241</v>
      </c>
      <c r="C46" s="81">
        <v>212</v>
      </c>
      <c r="D46" s="62">
        <v>-193</v>
      </c>
    </row>
    <row r="47" spans="1:4" ht="15" customHeight="1" thickBot="1" x14ac:dyDescent="0.3">
      <c r="A47" s="24" t="s">
        <v>75</v>
      </c>
      <c r="B47" s="61">
        <v>-1</v>
      </c>
      <c r="C47" s="61">
        <v>143</v>
      </c>
      <c r="D47" s="12">
        <v>-193</v>
      </c>
    </row>
    <row r="48" spans="1:4" ht="15" customHeight="1" thickBot="1" x14ac:dyDescent="0.3">
      <c r="A48" s="24" t="s">
        <v>74</v>
      </c>
      <c r="B48" s="61">
        <v>242</v>
      </c>
      <c r="C48" s="61">
        <v>69</v>
      </c>
      <c r="D48" s="60" t="s">
        <v>70</v>
      </c>
    </row>
    <row r="49" spans="1:4" ht="15" customHeight="1" thickBot="1" x14ac:dyDescent="0.3">
      <c r="A49" s="15"/>
      <c r="B49" s="23"/>
      <c r="C49" s="23"/>
      <c r="D49" s="7"/>
    </row>
    <row r="50" spans="1:4" ht="15" customHeight="1" thickBot="1" x14ac:dyDescent="0.3">
      <c r="A50" s="53" t="s">
        <v>76</v>
      </c>
      <c r="B50" s="61">
        <v>0.55000000000000004</v>
      </c>
      <c r="C50" s="61">
        <v>0.78</v>
      </c>
      <c r="D50" s="60">
        <v>0.09</v>
      </c>
    </row>
    <row r="51" spans="1:4" ht="15" customHeight="1" thickBot="1" x14ac:dyDescent="0.3">
      <c r="A51" s="71"/>
      <c r="B51" s="82"/>
      <c r="C51" s="82"/>
      <c r="D51" s="72"/>
    </row>
    <row r="52" spans="1:4" ht="15" customHeight="1" x14ac:dyDescent="0.25">
      <c r="A52" s="83" t="s">
        <v>77</v>
      </c>
      <c r="C52" s="84"/>
      <c r="D52" s="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Petrobras Cash Flow Statement</vt:lpstr>
      <vt:lpstr>Petrobras Balance Sheet</vt:lpstr>
      <vt:lpstr>Petrobras 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Sunita Upadhyay</dc:creator>
  <cp:lastModifiedBy>Sunita Upadhyay</cp:lastModifiedBy>
  <dcterms:created xsi:type="dcterms:W3CDTF">2021-07-24T19:35:41Z</dcterms:created>
  <dcterms:modified xsi:type="dcterms:W3CDTF">2021-07-30T20:28:46Z</dcterms:modified>
</cp:coreProperties>
</file>