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mponents\SET\Event Traceability\"/>
    </mc:Choice>
  </mc:AlternateContent>
  <bookViews>
    <workbookView xWindow="0" yWindow="0" windowWidth="21435" windowHeight="6150" tabRatio="474" activeTab="1"/>
  </bookViews>
  <sheets>
    <sheet name="Introduction" sheetId="3" r:id="rId1"/>
    <sheet name="Memory Estimator" sheetId="1" r:id="rId2"/>
    <sheet name="Disk Space Estimator" sheetId="2" r:id="rId3"/>
  </sheets>
  <calcPr calcId="152511" concurrentCalc="0"/>
</workbook>
</file>

<file path=xl/calcChain.xml><?xml version="1.0" encoding="utf-8"?>
<calcChain xmlns="http://schemas.openxmlformats.org/spreadsheetml/2006/main">
  <c r="C42" i="1" l="1"/>
  <c r="C53" i="1"/>
  <c r="C54" i="1"/>
  <c r="C56" i="1"/>
  <c r="C57" i="1"/>
  <c r="B42" i="1"/>
  <c r="B53" i="1"/>
  <c r="B54" i="1"/>
  <c r="B56" i="1"/>
  <c r="B57" i="1"/>
  <c r="C31" i="1"/>
  <c r="C28" i="1"/>
  <c r="C33" i="1"/>
  <c r="C9" i="1"/>
  <c r="C12" i="1"/>
  <c r="C15" i="1"/>
  <c r="C16" i="1"/>
  <c r="C11" i="1"/>
  <c r="C13" i="1"/>
  <c r="C17" i="1"/>
  <c r="C18" i="1"/>
  <c r="D22" i="1"/>
  <c r="D23" i="1"/>
  <c r="C32" i="1"/>
  <c r="C30" i="1"/>
  <c r="C34" i="1"/>
  <c r="D37" i="1"/>
  <c r="D38" i="1"/>
  <c r="B3" i="2"/>
  <c r="J3" i="2"/>
  <c r="G3" i="2"/>
  <c r="C19" i="1"/>
  <c r="B4" i="1"/>
  <c r="B3" i="1"/>
  <c r="F10" i="1"/>
</calcChain>
</file>

<file path=xl/comments1.xml><?xml version="1.0" encoding="utf-8"?>
<comments xmlns="http://schemas.openxmlformats.org/spreadsheetml/2006/main">
  <authors>
    <author>Authorized User</author>
  </authors>
  <commentList>
    <comment ref="A29" authorId="0" shapeId="0">
      <text>
        <r>
          <rPr>
            <b/>
            <sz val="9"/>
            <color indexed="81"/>
            <rFont val="Tahoma"/>
            <charset val="1"/>
          </rPr>
          <t>Authorized User:</t>
        </r>
        <r>
          <rPr>
            <sz val="9"/>
            <color indexed="81"/>
            <rFont val="Tahoma"/>
            <charset val="1"/>
          </rPr>
          <t xml:space="preserve">
 Maximum number of documents to cache for any entry in the
        queryResultCache.</t>
        </r>
      </text>
    </comment>
    <comment ref="A30" authorId="0" shapeId="0">
      <text>
        <r>
          <rPr>
            <b/>
            <sz val="9"/>
            <color indexed="81"/>
            <rFont val="Tahoma"/>
            <charset val="1"/>
          </rPr>
          <t>Authorized User:</t>
        </r>
        <r>
          <rPr>
            <sz val="9"/>
            <color indexed="81"/>
            <rFont val="Tahoma"/>
            <charset val="1"/>
          </rPr>
          <t xml:space="preserve">
Cache used by SolrIndexSearcher for filters (DocSets), unordered sets of *all* documents that match a query. Autowarmed
Stores the filters built by Solr in response to filters added to queries.</t>
        </r>
      </text>
    </comment>
    <comment ref="A31" authorId="0" shapeId="0">
      <text>
        <r>
          <rPr>
            <b/>
            <sz val="9"/>
            <color indexed="81"/>
            <rFont val="Tahoma"/>
            <charset val="1"/>
          </rPr>
          <t>Authorized User:</t>
        </r>
        <r>
          <rPr>
            <sz val="9"/>
            <color indexed="81"/>
            <rFont val="Tahoma"/>
            <charset val="1"/>
          </rPr>
          <t xml:space="preserve">
Caches results of searches - ordered lists of document ids         (DocList) based on a query, a sort, and the range of documents requested.</t>
        </r>
      </text>
    </comment>
    <comment ref="A32" authorId="0" shapeId="0">
      <text>
        <r>
          <rPr>
            <b/>
            <sz val="9"/>
            <color indexed="81"/>
            <rFont val="Tahoma"/>
            <charset val="1"/>
          </rPr>
          <t>Authorized User:</t>
        </r>
        <r>
          <rPr>
            <sz val="9"/>
            <color indexed="81"/>
            <rFont val="Tahoma"/>
            <charset val="1"/>
          </rPr>
          <t xml:space="preserve">
Caches Lucene Document objects (the stored fields for each
         document).  Since Lucene internal document ids are transient,
         this cache will not be autowarmed (as the doucumentId changes for later updates)
</t>
        </r>
      </text>
    </comment>
    <comment ref="A33" authorId="0" shapeId="0">
      <text>
        <r>
          <rPr>
            <b/>
            <sz val="9"/>
            <color indexed="81"/>
            <rFont val="Tahoma"/>
            <charset val="1"/>
          </rPr>
          <t>Authorized User:</t>
        </r>
        <r>
          <rPr>
            <sz val="9"/>
            <color indexed="81"/>
            <rFont val="Tahoma"/>
            <charset val="1"/>
          </rPr>
          <t xml:space="preserve">
 Cache used to hold field values that are quickly accessible
         by document id.  The fieldValueCache is created by default
         even if not configured here.  Field value cache is used for faceting and sorting for multi-valued fields</t>
        </r>
      </text>
    </comment>
    <comment ref="A34" authorId="0" shapeId="0">
      <text>
        <r>
          <rPr>
            <sz val="9"/>
            <color indexed="81"/>
            <rFont val="Tahoma"/>
            <charset val="1"/>
          </rPr>
          <t xml:space="preserve">Example of a generic cache.  These caches may be accessed by name through SolrIndexSearcher.getCache(),cacheLookup(), and cacheInsert().  The purpose is to enable easy caching of user/application level data.  The regenerator argument should
         be specified as an implementation of solr.CacheRegenerator if autowarming is desired.
</t>
        </r>
      </text>
    </comment>
    <comment ref="A35" authorId="0" shapeId="0">
      <text>
        <r>
          <rPr>
            <b/>
            <sz val="9"/>
            <color indexed="81"/>
            <rFont val="Tahoma"/>
            <family val="2"/>
          </rPr>
          <t>Authorized User:</t>
        </r>
        <r>
          <rPr>
            <sz val="9"/>
            <color indexed="81"/>
            <rFont val="Tahoma"/>
            <family val="2"/>
          </rPr>
          <t xml:space="preserve">
Not per core</t>
        </r>
      </text>
    </comment>
    <comment ref="A42" authorId="0" shapeId="0">
      <text>
        <r>
          <rPr>
            <b/>
            <sz val="9"/>
            <color indexed="81"/>
            <rFont val="Tahoma"/>
            <family val="2"/>
          </rPr>
          <t>Authorized User:</t>
        </r>
        <r>
          <rPr>
            <sz val="9"/>
            <color indexed="81"/>
            <rFont val="Tahoma"/>
            <family val="2"/>
          </rPr>
          <t xml:space="preserve">
stores as 1 bit per doc</t>
        </r>
      </text>
    </comment>
    <comment ref="A43" authorId="0" shapeId="0">
      <text>
        <r>
          <rPr>
            <b/>
            <sz val="9"/>
            <color indexed="81"/>
            <rFont val="Tahoma"/>
            <family val="2"/>
          </rPr>
          <t>Authorized User:</t>
        </r>
        <r>
          <rPr>
            <sz val="9"/>
            <color indexed="81"/>
            <rFont val="Tahoma"/>
            <family val="2"/>
          </rPr>
          <t xml:space="preserve">
Not per core - unlike other caches which are per core</t>
        </r>
      </text>
    </comment>
  </commentList>
</comments>
</file>

<file path=xl/sharedStrings.xml><?xml version="1.0" encoding="utf-8"?>
<sst xmlns="http://schemas.openxmlformats.org/spreadsheetml/2006/main" count="96" uniqueCount="90">
  <si>
    <t># of documents</t>
  </si>
  <si>
    <t>ramBufferSizeMB</t>
  </si>
  <si>
    <t>Lucene/Solr Memory Usage Estimator</t>
  </si>
  <si>
    <t>queryResultCache Max Size</t>
  </si>
  <si>
    <t>documentCache Max Size</t>
  </si>
  <si>
    <t>fieldValueCache Max Size</t>
  </si>
  <si>
    <t>Custom Cache Size (MB)</t>
  </si>
  <si>
    <t>queryResultMaxDocsCached</t>
  </si>
  <si>
    <t># of non-String Sort Fields other than score</t>
  </si>
  <si>
    <t>Assumptions</t>
  </si>
  <si>
    <t>Memory / String (bytes)</t>
  </si>
  <si>
    <t>Avg. Document Size (KB)</t>
  </si>
  <si>
    <t>Cache Key Avg. Size (Bytes)</t>
  </si>
  <si>
    <t># of deleted docs on avg.</t>
  </si>
  <si>
    <t>Bytes/Term</t>
  </si>
  <si>
    <t>* Based on sampling of Wikipedia documents</t>
  </si>
  <si>
    <t># of Unique Terms / field</t>
  </si>
  <si>
    <t># of fields w/ norms</t>
  </si>
  <si>
    <t>Solr Specific</t>
  </si>
  <si>
    <t>Avg. # of Bytes per Term</t>
  </si>
  <si>
    <t># of String Sort Fields</t>
  </si>
  <si>
    <t>Field Cache bits/term</t>
  </si>
  <si>
    <t>1 bit per deleted doc</t>
  </si>
  <si>
    <t>See http://colabti.org/irclogger/irclogger_log/lucene-dev?date=2011-09-13 for assumptions</t>
  </si>
  <si>
    <t>NOTE: This is only an estimator for planning purposes.  It is not guaranteed to be accurate nor is it necessarily comprehensive of all memory items in Lucene/Solr</t>
  </si>
  <si>
    <t># of indexed fields (no norms)</t>
  </si>
  <si>
    <t>TODO</t>
  </si>
  <si>
    <t>Avg. number of terms per query</t>
  </si>
  <si>
    <t>Avg QueryResultKey size (in bytes)</t>
  </si>
  <si>
    <t>Temp Calcs (Bits)</t>
  </si>
  <si>
    <t>Estimated Memory for Lucene (bits)</t>
  </si>
  <si>
    <t>Column stride fields assumes unpacked longs</t>
  </si>
  <si>
    <t>Transient Factor (MB)</t>
  </si>
  <si>
    <t>Transient Factor accounts for overhead from analysis, flushing, object creation, etc.</t>
  </si>
  <si>
    <t>Estimated Memory for Solr (bits)</t>
  </si>
  <si>
    <t>Queries</t>
  </si>
  <si>
    <t># of RAM-based Column Stride Fields (DocValues)</t>
  </si>
  <si>
    <t>Notes</t>
  </si>
  <si>
    <t>For non-string based sorts, assume long size</t>
  </si>
  <si>
    <t>TODO: How to account for queries?  Some large queries can take up a fair bit of memory</t>
  </si>
  <si>
    <t>For Solr caching, it assumes a full cache.  If this is unlikely in your system, lower the Max Size</t>
  </si>
  <si>
    <t>Lucene and Solr Sizing Estimator</t>
  </si>
  <si>
    <t>This tool is designed to help people estimate memory and disk space usage for Lucene and Solr.  It allows users to input various assumptions and see how memory and disk space will likely be effected.  These estimates are based on defaults in Lucene/Solr and are not necessarily what you will see in your application.  In other words, your mileage may vary.</t>
  </si>
  <si>
    <t>Lucene/Solr Disk Usage Estimator</t>
  </si>
  <si>
    <t>Indexed Field Compression Factor</t>
  </si>
  <si>
    <t># of Indexed Fields</t>
  </si>
  <si>
    <t># of Stored Fields</t>
  </si>
  <si>
    <t># of Fields with Term Vectors</t>
  </si>
  <si>
    <t>Total # of Documents</t>
  </si>
  <si>
    <t>This is only an estimator for planning purposes.  It is not guaranteed to be accurate nor is it necessarily comprehensive of all memory items in Lucene/Solr</t>
  </si>
  <si>
    <t>Disk Space Needed for Optimize (common case):</t>
  </si>
  <si>
    <t>It also is a "worst case" estimator</t>
  </si>
  <si>
    <t>Transient (MB):</t>
  </si>
  <si>
    <t>The transient accounts for various things like analysis resources, temp files, etc.</t>
  </si>
  <si>
    <t>Optimize Worst Case*:</t>
  </si>
  <si>
    <t>* The optimize worst case is very unlikely and so far is likely theoretical and would involve a "perfect storm" of indexing events</t>
  </si>
  <si>
    <t>To get started, select the Sheet below for either memory or disk space estimation</t>
  </si>
  <si>
    <t>It also is a "worst case" estimator (particularly for the Solr cache values, as most people don't have full filter caches)</t>
  </si>
  <si>
    <t>norm = length normalization for fields - adds to memory</t>
  </si>
  <si>
    <t xml:space="preserve">Avg. Document Size </t>
  </si>
  <si>
    <t>Disk Storage Estimate (GB):</t>
  </si>
  <si>
    <t>Size in GB</t>
  </si>
  <si>
    <t>Estimated RAM Usage (GB)</t>
  </si>
  <si>
    <t xml:space="preserve">filterCache Max Size  </t>
  </si>
  <si>
    <t>max entries in the cache</t>
  </si>
  <si>
    <t>Solr (MB)</t>
  </si>
  <si>
    <t>Lucene (MB)</t>
  </si>
  <si>
    <t>field Cache TBD</t>
  </si>
  <si>
    <t>Alternative Calculation</t>
  </si>
  <si>
    <t>Min</t>
  </si>
  <si>
    <t>Total docs in core</t>
  </si>
  <si>
    <t># of cores</t>
  </si>
  <si>
    <t>Solr heap requirement est. = Filter cache size * (total doc in a core/ 8) * num of Cores +</t>
  </si>
  <si>
    <t xml:space="preserve">                            Field value cache memory usage (if used) * num of Cores +</t>
  </si>
  <si>
    <t xml:space="preserve">                            Field cache memory usage (if used) +</t>
  </si>
  <si>
    <t xml:space="preserve">                            Misc memory usage (4G for busy system) +</t>
  </si>
  <si>
    <t xml:space="preserve">                            Temporary workspace (4-6G for busy system)</t>
  </si>
  <si>
    <t>size of document (Bytes)</t>
  </si>
  <si>
    <t>Filter Cache Size (GB)</t>
  </si>
  <si>
    <t xml:space="preserve">Max </t>
  </si>
  <si>
    <t>Field Cache (GB)</t>
  </si>
  <si>
    <t>Field Value Cache (GB)</t>
  </si>
  <si>
    <t>Buffer 30% (GB)</t>
  </si>
  <si>
    <t>Estimated Solr Heap (GB)</t>
  </si>
  <si>
    <t>Calculation Ref Clouder community</t>
  </si>
  <si>
    <t>Total</t>
  </si>
  <si>
    <t>OS Cache</t>
  </si>
  <si>
    <t xml:space="preserve">Temporary workspace - per node (GB) </t>
  </si>
  <si>
    <t>Misc Memory Usage - per node (GB)</t>
  </si>
  <si>
    <t>Per 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</si>
</sst>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 x14ac:knownFonts="1">
    <font>
      <sz val="12"/>
      <color theme="1"/>
      <name val="Calibri"/>
      <family val="2"/>
      <scheme val="minor"/>
    </font>
    <font>
      <b/>
      <sz val="12"/>
      <color theme="1"/>
      <name val="Calibri"/>
      <family val="2"/>
      <scheme val="minor"/>
    </font>
    <font>
      <sz val="12"/>
      <color rgb="FF000000"/>
      <name val="Calibri"/>
      <family val="2"/>
      <scheme val="minor"/>
    </font>
    <font>
      <sz val="20"/>
      <color theme="1"/>
      <name val="Calibri"/>
      <scheme val="minor"/>
    </font>
    <font>
      <b/>
      <sz val="16"/>
      <color theme="1"/>
      <name val="Calibri"/>
      <family val="2"/>
      <scheme val="minor"/>
    </font>
    <font>
      <b/>
      <sz val="18"/>
      <color theme="1"/>
      <name val="Calibri"/>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2" tint="-0.249977111117893"/>
        <bgColor indexed="64"/>
      </patternFill>
    </fill>
    <fill>
      <patternFill patternType="solid">
        <fgColor theme="2"/>
        <bgColor indexed="64"/>
      </patternFill>
    </fill>
  </fills>
  <borders count="2">
    <border>
      <left/>
      <right/>
      <top/>
      <bottom/>
      <diagonal/>
    </border>
    <border>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Font="1"/>
    <xf numFmtId="0" fontId="2" fillId="0" borderId="0" xfId="0" applyFont="1"/>
    <xf numFmtId="0" fontId="0" fillId="0" borderId="1" xfId="0" applyBorder="1"/>
    <xf numFmtId="0" fontId="3" fillId="0" borderId="0" xfId="0" applyFont="1"/>
    <xf numFmtId="0" fontId="0" fillId="0" borderId="0" xfId="0" applyAlignment="1">
      <alignment wrapText="1"/>
    </xf>
    <xf numFmtId="0" fontId="4" fillId="0" borderId="0" xfId="0" applyFont="1"/>
    <xf numFmtId="0" fontId="5" fillId="0" borderId="0" xfId="0" applyFont="1"/>
    <xf numFmtId="43" fontId="0" fillId="0" borderId="0" xfId="0" applyNumberFormat="1" applyFont="1"/>
    <xf numFmtId="0" fontId="1" fillId="2" borderId="0" xfId="0" applyFont="1" applyFill="1"/>
    <xf numFmtId="0" fontId="0" fillId="2" borderId="0" xfId="0" applyFill="1"/>
    <xf numFmtId="43" fontId="1" fillId="2" borderId="0" xfId="0" applyNumberFormat="1" applyFont="1" applyFill="1"/>
    <xf numFmtId="0" fontId="0" fillId="2" borderId="0" xfId="0" applyFill="1" applyAlignment="1">
      <alignment horizontal="right"/>
    </xf>
    <xf numFmtId="0" fontId="0" fillId="3" borderId="0" xfId="0" applyFill="1"/>
    <xf numFmtId="0" fontId="0" fillId="2" borderId="0" xfId="0" applyFill="1" applyAlignment="1">
      <alignment horizontal="center"/>
    </xf>
    <xf numFmtId="2" fontId="0" fillId="0" borderId="0" xfId="0" applyNumberFormat="1" applyAlignment="1">
      <alignment horizontal="center"/>
    </xf>
    <xf numFmtId="0" fontId="0" fillId="0" borderId="0" xfId="0" applyAlignment="1">
      <alignment horizontal="center"/>
    </xf>
    <xf numFmtId="2" fontId="0" fillId="3" borderId="0" xfId="0" applyNumberFormat="1" applyFill="1" applyAlignment="1">
      <alignment horizont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6" sqref="C6"/>
    </sheetView>
  </sheetViews>
  <sheetFormatPr defaultRowHeight="15.75" x14ac:dyDescent="0.25"/>
  <cols>
    <col min="1" max="2" width="11" customWidth="1"/>
    <col min="3" max="3" width="46" customWidth="1"/>
    <col min="4" max="256" width="11" customWidth="1"/>
  </cols>
  <sheetData>
    <row r="1" spans="1:3" x14ac:dyDescent="0.25">
      <c r="A1" s="4"/>
    </row>
    <row r="2" spans="1:3" ht="26.25" x14ac:dyDescent="0.4">
      <c r="C2" s="5" t="s">
        <v>41</v>
      </c>
    </row>
    <row r="3" spans="1:3" ht="110.25" x14ac:dyDescent="0.25">
      <c r="C3" s="6" t="s">
        <v>42</v>
      </c>
    </row>
    <row r="5" spans="1:3" x14ac:dyDescent="0.25">
      <c r="C5" t="s">
        <v>56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tabSelected="1" workbookViewId="0">
      <pane ySplit="4" topLeftCell="A5" activePane="bottomLeft" state="frozen"/>
      <selection pane="bottomLeft" activeCell="B10" sqref="B10"/>
    </sheetView>
  </sheetViews>
  <sheetFormatPr defaultRowHeight="15.75" x14ac:dyDescent="0.25"/>
  <cols>
    <col min="1" max="1" width="46.625" customWidth="1"/>
    <col min="2" max="2" width="21.875" customWidth="1"/>
    <col min="3" max="3" width="23" customWidth="1"/>
    <col min="4" max="4" width="22.875" customWidth="1"/>
    <col min="5" max="5" width="42.5" bestFit="1" customWidth="1"/>
    <col min="6" max="256" width="11" customWidth="1"/>
  </cols>
  <sheetData>
    <row r="1" spans="1:7" ht="21" x14ac:dyDescent="0.35">
      <c r="A1" s="7" t="s">
        <v>2</v>
      </c>
      <c r="B1" s="1" t="s">
        <v>24</v>
      </c>
    </row>
    <row r="2" spans="1:7" x14ac:dyDescent="0.25">
      <c r="A2" s="1" t="s">
        <v>62</v>
      </c>
      <c r="B2" s="1" t="s">
        <v>57</v>
      </c>
    </row>
    <row r="3" spans="1:7" x14ac:dyDescent="0.25">
      <c r="A3" s="11" t="s">
        <v>66</v>
      </c>
      <c r="B3" s="10">
        <f>CEILING(D22/(8*1024*1024), 1)</f>
        <v>245</v>
      </c>
    </row>
    <row r="4" spans="1:7" x14ac:dyDescent="0.25">
      <c r="A4" s="11" t="s">
        <v>65</v>
      </c>
      <c r="B4" s="10">
        <f>CEILING(D37/(8*1024*1024),1)</f>
        <v>1228</v>
      </c>
    </row>
    <row r="5" spans="1:7" x14ac:dyDescent="0.25">
      <c r="A5" s="1"/>
      <c r="C5" s="1"/>
      <c r="E5" s="1"/>
    </row>
    <row r="6" spans="1:7" x14ac:dyDescent="0.25">
      <c r="C6" s="1"/>
      <c r="E6" s="1"/>
    </row>
    <row r="7" spans="1:7" x14ac:dyDescent="0.25">
      <c r="C7" s="1"/>
      <c r="E7" s="1"/>
    </row>
    <row r="8" spans="1:7" x14ac:dyDescent="0.25">
      <c r="A8" s="10" t="s">
        <v>9</v>
      </c>
      <c r="C8" t="s">
        <v>29</v>
      </c>
      <c r="E8" s="10" t="s">
        <v>9</v>
      </c>
    </row>
    <row r="9" spans="1:7" x14ac:dyDescent="0.25">
      <c r="A9" t="s">
        <v>16</v>
      </c>
      <c r="B9">
        <v>1000000</v>
      </c>
      <c r="C9">
        <f>F11*B9 * 8</f>
        <v>2400000</v>
      </c>
      <c r="E9" t="s">
        <v>19</v>
      </c>
      <c r="F9">
        <v>10</v>
      </c>
    </row>
    <row r="10" spans="1:7" x14ac:dyDescent="0.25">
      <c r="A10" t="s">
        <v>0</v>
      </c>
      <c r="B10">
        <v>16000000</v>
      </c>
      <c r="E10" t="s">
        <v>10</v>
      </c>
      <c r="F10">
        <f>8 * ((((F9) * 2) + 45) / 8)</f>
        <v>65</v>
      </c>
    </row>
    <row r="11" spans="1:7" x14ac:dyDescent="0.25">
      <c r="A11" t="s">
        <v>25</v>
      </c>
      <c r="B11">
        <v>3</v>
      </c>
      <c r="C11" s="2">
        <f>B11*C9</f>
        <v>7200000</v>
      </c>
      <c r="E11" t="s">
        <v>14</v>
      </c>
      <c r="F11">
        <v>0.3</v>
      </c>
      <c r="G11" t="s">
        <v>15</v>
      </c>
    </row>
    <row r="12" spans="1:7" x14ac:dyDescent="0.25">
      <c r="A12" t="s">
        <v>17</v>
      </c>
      <c r="B12">
        <v>1</v>
      </c>
      <c r="C12">
        <f>C9*B12 + (B10 * 8)</f>
        <v>130400000</v>
      </c>
      <c r="E12" t="s">
        <v>21</v>
      </c>
      <c r="F12">
        <v>32</v>
      </c>
    </row>
    <row r="13" spans="1:7" x14ac:dyDescent="0.25">
      <c r="A13" t="s">
        <v>36</v>
      </c>
      <c r="B13">
        <v>0</v>
      </c>
      <c r="C13">
        <f>64*B13</f>
        <v>0</v>
      </c>
      <c r="D13" t="s">
        <v>26</v>
      </c>
    </row>
    <row r="14" spans="1:7" x14ac:dyDescent="0.25">
      <c r="E14" t="s">
        <v>12</v>
      </c>
      <c r="F14">
        <v>20</v>
      </c>
    </row>
    <row r="15" spans="1:7" x14ac:dyDescent="0.25">
      <c r="A15" t="s">
        <v>8</v>
      </c>
      <c r="B15">
        <v>1</v>
      </c>
      <c r="C15" s="2">
        <f>(B10 * 64)*B15</f>
        <v>1024000000</v>
      </c>
      <c r="E15" t="s">
        <v>27</v>
      </c>
      <c r="F15">
        <v>4</v>
      </c>
    </row>
    <row r="16" spans="1:7" x14ac:dyDescent="0.25">
      <c r="A16" t="s">
        <v>20</v>
      </c>
      <c r="B16">
        <v>1</v>
      </c>
      <c r="C16">
        <f>((B10 * F12) + (B9*F12) + (B9*F9*8 + B9)) * B16</f>
        <v>625000000</v>
      </c>
      <c r="E16" t="s">
        <v>28</v>
      </c>
      <c r="F16">
        <v>400</v>
      </c>
    </row>
    <row r="17" spans="1:5" x14ac:dyDescent="0.25">
      <c r="A17" t="s">
        <v>13</v>
      </c>
      <c r="B17">
        <v>0</v>
      </c>
      <c r="C17">
        <f>B17</f>
        <v>0</v>
      </c>
    </row>
    <row r="18" spans="1:5" x14ac:dyDescent="0.25">
      <c r="A18" t="s">
        <v>1</v>
      </c>
      <c r="B18">
        <v>32</v>
      </c>
      <c r="C18" s="2">
        <f>B18*8*1024*1024</f>
        <v>268435456</v>
      </c>
    </row>
    <row r="19" spans="1:5" ht="23.25" x14ac:dyDescent="0.35">
      <c r="A19" t="s">
        <v>32</v>
      </c>
      <c r="B19">
        <v>10</v>
      </c>
      <c r="C19">
        <f>B19*8*1024*1024</f>
        <v>83886080</v>
      </c>
      <c r="E19" s="8" t="s">
        <v>37</v>
      </c>
    </row>
    <row r="20" spans="1:5" x14ac:dyDescent="0.25">
      <c r="A20" t="s">
        <v>35</v>
      </c>
      <c r="D20" t="s">
        <v>26</v>
      </c>
      <c r="E20" s="3" t="s">
        <v>38</v>
      </c>
    </row>
    <row r="21" spans="1:5" x14ac:dyDescent="0.25">
      <c r="E21" s="3" t="s">
        <v>31</v>
      </c>
    </row>
    <row r="22" spans="1:5" x14ac:dyDescent="0.25">
      <c r="A22" s="10" t="s">
        <v>30</v>
      </c>
      <c r="B22" s="11"/>
      <c r="C22" s="11"/>
      <c r="D22" s="12">
        <f>C11+C12+C13 + C15 +C16 + C17 + C18</f>
        <v>2055035456</v>
      </c>
      <c r="E22" s="3" t="s">
        <v>33</v>
      </c>
    </row>
    <row r="23" spans="1:5" x14ac:dyDescent="0.25">
      <c r="A23" s="1"/>
      <c r="C23" s="13" t="s">
        <v>61</v>
      </c>
      <c r="D23" s="12">
        <f>D22/(8*1024*1024*1024)</f>
        <v>0.23923761397600174</v>
      </c>
      <c r="E23" s="3" t="s">
        <v>40</v>
      </c>
    </row>
    <row r="24" spans="1:5" x14ac:dyDescent="0.25">
      <c r="A24" s="1"/>
      <c r="D24" s="1"/>
      <c r="E24" t="s">
        <v>22</v>
      </c>
    </row>
    <row r="25" spans="1:5" x14ac:dyDescent="0.25">
      <c r="A25" s="1"/>
      <c r="D25" s="1"/>
      <c r="E25" s="3" t="s">
        <v>39</v>
      </c>
    </row>
    <row r="26" spans="1:5" x14ac:dyDescent="0.25">
      <c r="A26" s="1"/>
      <c r="D26" s="1"/>
      <c r="E26" t="s">
        <v>23</v>
      </c>
    </row>
    <row r="27" spans="1:5" x14ac:dyDescent="0.25">
      <c r="A27" s="10" t="s">
        <v>18</v>
      </c>
    </row>
    <row r="28" spans="1:5" x14ac:dyDescent="0.25">
      <c r="A28" t="s">
        <v>11</v>
      </c>
      <c r="B28">
        <v>0.5</v>
      </c>
      <c r="C28">
        <f>B28*8*1024</f>
        <v>4096</v>
      </c>
    </row>
    <row r="29" spans="1:5" x14ac:dyDescent="0.25">
      <c r="A29" t="s">
        <v>7</v>
      </c>
      <c r="B29">
        <v>200</v>
      </c>
      <c r="E29" t="s">
        <v>58</v>
      </c>
    </row>
    <row r="30" spans="1:5" x14ac:dyDescent="0.25">
      <c r="A30" t="s">
        <v>63</v>
      </c>
      <c r="B30">
        <v>512</v>
      </c>
      <c r="C30" s="9">
        <f>(1 * B30 * B10) +(B30* F14*8)</f>
        <v>8192081920</v>
      </c>
      <c r="E30" t="s">
        <v>64</v>
      </c>
    </row>
    <row r="31" spans="1:5" x14ac:dyDescent="0.25">
      <c r="A31" t="s">
        <v>3</v>
      </c>
      <c r="B31">
        <v>512</v>
      </c>
      <c r="C31">
        <f>(B29 * 2 *32 * B31) + (F16*8) * B31</f>
        <v>8192000</v>
      </c>
    </row>
    <row r="32" spans="1:5" x14ac:dyDescent="0.25">
      <c r="A32" t="s">
        <v>4</v>
      </c>
      <c r="B32">
        <v>512</v>
      </c>
      <c r="C32">
        <f>B32 * C28</f>
        <v>2097152</v>
      </c>
    </row>
    <row r="33" spans="1:8" x14ac:dyDescent="0.25">
      <c r="A33" t="s">
        <v>5</v>
      </c>
      <c r="B33">
        <v>9000</v>
      </c>
      <c r="C33">
        <f>B33 * C28</f>
        <v>36864000</v>
      </c>
      <c r="D33" t="s">
        <v>26</v>
      </c>
    </row>
    <row r="34" spans="1:8" x14ac:dyDescent="0.25">
      <c r="A34" t="s">
        <v>6</v>
      </c>
      <c r="B34">
        <v>0</v>
      </c>
      <c r="C34">
        <f>B34*8*1024*1024</f>
        <v>0</v>
      </c>
    </row>
    <row r="35" spans="1:8" x14ac:dyDescent="0.25">
      <c r="A35" t="s">
        <v>67</v>
      </c>
    </row>
    <row r="37" spans="1:8" x14ac:dyDescent="0.25">
      <c r="A37" s="10" t="s">
        <v>34</v>
      </c>
      <c r="B37" s="11"/>
      <c r="C37" s="11"/>
      <c r="D37" s="12">
        <f>D22 + C30+C31+C32+C33+C34</f>
        <v>10294270528</v>
      </c>
    </row>
    <row r="38" spans="1:8" x14ac:dyDescent="0.25">
      <c r="C38" s="13" t="s">
        <v>61</v>
      </c>
      <c r="D38" s="11">
        <f>D37/(8*1024*1024*1024)</f>
        <v>1.1984108164906502</v>
      </c>
    </row>
    <row r="40" spans="1:8" x14ac:dyDescent="0.25">
      <c r="E40" t="s">
        <v>84</v>
      </c>
    </row>
    <row r="41" spans="1:8" x14ac:dyDescent="0.25">
      <c r="A41" s="11" t="s">
        <v>68</v>
      </c>
      <c r="B41" s="15" t="s">
        <v>69</v>
      </c>
      <c r="C41" s="15" t="s">
        <v>79</v>
      </c>
      <c r="E41" s="14" t="s">
        <v>72</v>
      </c>
      <c r="F41" s="14"/>
      <c r="G41" s="14"/>
      <c r="H41" s="14"/>
    </row>
    <row r="42" spans="1:8" x14ac:dyDescent="0.25">
      <c r="A42" t="s">
        <v>78</v>
      </c>
      <c r="B42" s="16">
        <f>B30*B45/(8*1024*1024*1024)</f>
        <v>41.723251342773438</v>
      </c>
      <c r="C42" s="16">
        <f>B30*C45/(8*1024*1024*1024)</f>
        <v>41.723251342773438</v>
      </c>
      <c r="E42" s="14" t="s">
        <v>73</v>
      </c>
      <c r="F42" s="14"/>
      <c r="G42" s="14"/>
      <c r="H42" s="14"/>
    </row>
    <row r="43" spans="1:8" x14ac:dyDescent="0.25">
      <c r="A43" t="s">
        <v>80</v>
      </c>
      <c r="B43" s="17">
        <v>4</v>
      </c>
      <c r="C43" s="17">
        <v>12</v>
      </c>
      <c r="E43" s="14" t="s">
        <v>74</v>
      </c>
      <c r="F43" s="14"/>
      <c r="G43" s="14"/>
      <c r="H43" s="14"/>
    </row>
    <row r="44" spans="1:8" x14ac:dyDescent="0.25">
      <c r="A44" t="s">
        <v>81</v>
      </c>
      <c r="B44" s="17">
        <v>4</v>
      </c>
      <c r="C44" s="17">
        <v>12</v>
      </c>
      <c r="E44" s="14" t="s">
        <v>75</v>
      </c>
      <c r="F44" s="14"/>
      <c r="G44" s="14"/>
      <c r="H44" s="14"/>
    </row>
    <row r="45" spans="1:8" x14ac:dyDescent="0.25">
      <c r="A45" t="s">
        <v>70</v>
      </c>
      <c r="B45" s="17">
        <v>700000000</v>
      </c>
      <c r="C45" s="17">
        <v>700000000</v>
      </c>
      <c r="E45" s="14" t="s">
        <v>76</v>
      </c>
      <c r="F45" s="14"/>
      <c r="G45" s="14"/>
      <c r="H45" s="14"/>
    </row>
    <row r="46" spans="1:8" x14ac:dyDescent="0.25">
      <c r="A46" t="s">
        <v>71</v>
      </c>
      <c r="B46" s="17">
        <v>7</v>
      </c>
      <c r="C46" s="17">
        <v>7</v>
      </c>
    </row>
    <row r="47" spans="1:8" x14ac:dyDescent="0.25">
      <c r="A47" t="s">
        <v>77</v>
      </c>
      <c r="B47" s="17">
        <v>1024000</v>
      </c>
      <c r="C47" s="17">
        <v>10240000</v>
      </c>
    </row>
    <row r="48" spans="1:8" x14ac:dyDescent="0.25">
      <c r="A48" t="s">
        <v>88</v>
      </c>
      <c r="B48" s="17">
        <v>2</v>
      </c>
      <c r="C48" s="17">
        <v>4</v>
      </c>
    </row>
    <row r="49" spans="1:3" x14ac:dyDescent="0.25">
      <c r="A49" t="s">
        <v>87</v>
      </c>
      <c r="B49" s="17">
        <v>2</v>
      </c>
      <c r="C49" s="17">
        <v>6</v>
      </c>
    </row>
    <row r="50" spans="1:3" x14ac:dyDescent="0.25">
      <c r="B50" s="17"/>
      <c r="C50" s="17"/>
    </row>
    <row r="51" spans="1:3" x14ac:dyDescent="0.25">
      <c r="B51" s="17"/>
      <c r="C51" s="17"/>
    </row>
    <row r="52" spans="1:3" x14ac:dyDescent="0.25">
      <c r="B52" s="17"/>
      <c r="C52" s="17"/>
    </row>
    <row r="53" spans="1:3" x14ac:dyDescent="0.25">
      <c r="A53" s="14" t="s">
        <v>83</v>
      </c>
      <c r="B53" s="18">
        <f>B42*(B45/(8*1024*1024*1024))*B46+(B44*B46)+B43+B48+B49</f>
        <v>59.800406090401793</v>
      </c>
      <c r="C53" s="18">
        <f>C42*(C45/(8*1024*1024*1024))*C46+(C44*C46)+C43+C48+C49</f>
        <v>129.80040609040179</v>
      </c>
    </row>
    <row r="54" spans="1:3" x14ac:dyDescent="0.25">
      <c r="A54" t="s">
        <v>82</v>
      </c>
      <c r="B54" s="16">
        <f>B53*30%</f>
        <v>17.940121827120539</v>
      </c>
      <c r="C54" s="17">
        <f>C53*30%</f>
        <v>38.940121827120535</v>
      </c>
    </row>
    <row r="55" spans="1:3" x14ac:dyDescent="0.25">
      <c r="A55" t="s">
        <v>86</v>
      </c>
      <c r="B55" s="17"/>
      <c r="C55" s="17"/>
    </row>
    <row r="56" spans="1:3" x14ac:dyDescent="0.25">
      <c r="A56" t="s">
        <v>85</v>
      </c>
      <c r="B56" s="16">
        <f>SUM(B53:B55)</f>
        <v>77.740527917522328</v>
      </c>
      <c r="C56" s="17">
        <f>SUM(C53:C55)</f>
        <v>168.74052791752234</v>
      </c>
    </row>
    <row r="57" spans="1:3" x14ac:dyDescent="0.25">
      <c r="A57" t="s">
        <v>89</v>
      </c>
      <c r="B57">
        <f>B56/B46</f>
        <v>11.10578970250319</v>
      </c>
      <c r="C57">
        <f>C56/C46</f>
        <v>24.105789702503191</v>
      </c>
    </row>
  </sheetData>
  <pageMargins left="0.75" right="0.75" top="1" bottom="1" header="0.5" footer="0.5"/>
  <pageSetup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pane ySplit="3" topLeftCell="A4" activePane="bottomLeft" state="frozen"/>
      <selection pane="bottomLeft" activeCell="C17" sqref="C17"/>
    </sheetView>
  </sheetViews>
  <sheetFormatPr defaultRowHeight="15.75" x14ac:dyDescent="0.25"/>
  <cols>
    <col min="1" max="1" width="32.5" customWidth="1"/>
    <col min="2" max="3" width="11" customWidth="1"/>
    <col min="4" max="4" width="20" customWidth="1"/>
    <col min="5" max="256" width="11" customWidth="1"/>
  </cols>
  <sheetData>
    <row r="1" spans="1:10" ht="21" x14ac:dyDescent="0.35">
      <c r="A1" s="7" t="s">
        <v>43</v>
      </c>
    </row>
    <row r="2" spans="1:10" ht="21" x14ac:dyDescent="0.35">
      <c r="A2" s="7"/>
    </row>
    <row r="3" spans="1:10" ht="21" x14ac:dyDescent="0.35">
      <c r="A3" s="7" t="s">
        <v>60</v>
      </c>
      <c r="B3">
        <f>(((B8*B10*B9) +(B8*B11) + (2*B8*B12))*B7)*2/(1024*1024*1024) + B13</f>
        <v>410.98931640386581</v>
      </c>
      <c r="D3" s="1" t="s">
        <v>50</v>
      </c>
      <c r="G3">
        <f>2*B3</f>
        <v>821.97863280773163</v>
      </c>
      <c r="H3" s="1" t="s">
        <v>54</v>
      </c>
      <c r="J3">
        <f>3*B3</f>
        <v>1232.9679492115974</v>
      </c>
    </row>
    <row r="4" spans="1:10" ht="21" x14ac:dyDescent="0.35">
      <c r="A4" s="7"/>
    </row>
    <row r="6" spans="1:10" x14ac:dyDescent="0.25">
      <c r="A6" s="1" t="s">
        <v>9</v>
      </c>
    </row>
    <row r="7" spans="1:10" x14ac:dyDescent="0.25">
      <c r="A7" s="2" t="s">
        <v>48</v>
      </c>
      <c r="B7">
        <v>100000000</v>
      </c>
    </row>
    <row r="8" spans="1:10" x14ac:dyDescent="0.25">
      <c r="A8" s="2" t="s">
        <v>59</v>
      </c>
      <c r="B8">
        <v>323</v>
      </c>
    </row>
    <row r="9" spans="1:10" ht="23.25" x14ac:dyDescent="0.35">
      <c r="A9" t="s">
        <v>44</v>
      </c>
      <c r="B9">
        <v>0.33300000000000002</v>
      </c>
      <c r="E9" s="8" t="s">
        <v>37</v>
      </c>
    </row>
    <row r="10" spans="1:10" x14ac:dyDescent="0.25">
      <c r="A10" t="s">
        <v>45</v>
      </c>
      <c r="B10">
        <v>5</v>
      </c>
      <c r="E10" s="2" t="s">
        <v>49</v>
      </c>
    </row>
    <row r="11" spans="1:10" x14ac:dyDescent="0.25">
      <c r="A11" t="s">
        <v>46</v>
      </c>
      <c r="B11">
        <v>5</v>
      </c>
      <c r="E11" s="2" t="s">
        <v>51</v>
      </c>
    </row>
    <row r="12" spans="1:10" x14ac:dyDescent="0.25">
      <c r="A12" t="s">
        <v>47</v>
      </c>
      <c r="B12">
        <v>0</v>
      </c>
      <c r="E12" s="2" t="s">
        <v>53</v>
      </c>
    </row>
    <row r="13" spans="1:10" x14ac:dyDescent="0.25">
      <c r="A13" t="s">
        <v>52</v>
      </c>
      <c r="B13">
        <v>10</v>
      </c>
    </row>
    <row r="14" spans="1:10" x14ac:dyDescent="0.25">
      <c r="E14" s="1" t="s">
        <v>55</v>
      </c>
    </row>
  </sheetData>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Memory Estimator</vt:lpstr>
      <vt:lpstr>Disk Space Estimator</vt:lpstr>
    </vt:vector>
  </TitlesOfParts>
  <Company>Lucid Imagination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Ingersoll</dc:creator>
  <cp:lastModifiedBy>Authorized User</cp:lastModifiedBy>
  <dcterms:created xsi:type="dcterms:W3CDTF">2011-09-13T11:43:32Z</dcterms:created>
  <dcterms:modified xsi:type="dcterms:W3CDTF">2018-02-08T21:48:52Z</dcterms:modified>
</cp:coreProperties>
</file>