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mc:AlternateContent xmlns:mc="http://schemas.openxmlformats.org/markup-compatibility/2006">
    <mc:Choice Requires="x15">
      <x15ac:absPath xmlns:x15ac="http://schemas.microsoft.com/office/spreadsheetml/2010/11/ac" url="P:\Research\SB - Research\4. Lotteries\3. Market Data\5. Alt Products\"/>
    </mc:Choice>
  </mc:AlternateContent>
  <xr:revisionPtr revIDLastSave="0" documentId="13_ncr:1_{D358DFD4-BEC6-4F02-BDFC-2ABD4299150B}" xr6:coauthVersionLast="47" xr6:coauthVersionMax="47" xr10:uidLastSave="{00000000-0000-0000-0000-000000000000}"/>
  <bookViews>
    <workbookView xWindow="-120" yWindow="-120" windowWidth="29040" windowHeight="15720" activeTab="3" xr2:uid="{1F21F53A-5C11-4F58-BC3C-53778F7779A8}"/>
  </bookViews>
  <sheets>
    <sheet name="Online Keno" sheetId="1" r:id="rId1"/>
    <sheet name="Lottoland" sheetId="2" r:id="rId2"/>
    <sheet name="Maths" sheetId="7" r:id="rId3"/>
    <sheet name="LottoLand vs TLC" sheetId="5" r:id="rId4"/>
    <sheet name="AGS" sheetId="6" r:id="rId5"/>
    <sheet name="Accounting" sheetId="3" r:id="rId6"/>
    <sheet name="Vic Sensitivity Analysis" sheetId="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1__123Graph_ACHART_1" localSheetId="6" hidden="1">#REF!</definedName>
    <definedName name="__1__123Graph_ACHART_1" hidden="1">'[1]Long Term Prices'!$DI$827:$DI$855</definedName>
    <definedName name="__10__123Graph_CCHART_1" localSheetId="6" hidden="1">#REF!</definedName>
    <definedName name="__10__123Graph_CCHART_1" hidden="1">[2]AnnualData!#REF!</definedName>
    <definedName name="__11__123Graph_DCHART_5" localSheetId="6" hidden="1">#REF!</definedName>
    <definedName name="__11__123Graph_DCHART_5" hidden="1">[2]AnnualData!#REF!</definedName>
    <definedName name="__12__123Graph_XCHART_1" localSheetId="6" hidden="1">#REF!</definedName>
    <definedName name="__12__123Graph_XCHART_1" hidden="1">'[1]Long Term Prices'!$A$827:$A$855</definedName>
    <definedName name="__123Graph_A" localSheetId="6" hidden="1">#REF!</definedName>
    <definedName name="__123Graph_A" hidden="1">'[1]Long Term Prices'!$U$270:$U$549</definedName>
    <definedName name="__123Graph_AAL" localSheetId="6" hidden="1">#REF!</definedName>
    <definedName name="__123Graph_AAL" hidden="1">'[1]Long Term Prices'!$P$450:$P$533</definedName>
    <definedName name="__123Graph_AChart1" hidden="1">[3]F1!#REF!</definedName>
    <definedName name="__123Graph_ACU" localSheetId="6" hidden="1">#REF!</definedName>
    <definedName name="__123Graph_ACU" hidden="1">'[1]Long Term Prices'!$O$450:$O$533</definedName>
    <definedName name="__123Graph_ACurrent" hidden="1">[3]F1!#REF!</definedName>
    <definedName name="__123Graph_AGRAPH1" localSheetId="6" hidden="1">#REF!</definedName>
    <definedName name="__123Graph_AGRAPH1" hidden="1">[4]Fin!$C$14:$F$14</definedName>
    <definedName name="__123Graph_ALME" localSheetId="6" hidden="1">#REF!</definedName>
    <definedName name="__123Graph_ALME" hidden="1">'[1]Long Term Prices'!$S$438:$S$505</definedName>
    <definedName name="__123Graph_APB" localSheetId="6" hidden="1">#REF!</definedName>
    <definedName name="__123Graph_APB" hidden="1">'[1]Long Term Prices'!$R$450:$R$533</definedName>
    <definedName name="__123Graph_AZN" localSheetId="6" hidden="1">#REF!</definedName>
    <definedName name="__123Graph_AZN" hidden="1">'[1]Long Term Prices'!$Q$450:$Q$533</definedName>
    <definedName name="__123Graph_B" localSheetId="6" hidden="1">#REF!</definedName>
    <definedName name="__123Graph_B" hidden="1">'[1]Long Term Prices'!$BI$270:$BI$548</definedName>
    <definedName name="__123Graph_BGRAPH1" localSheetId="6" hidden="1">#REF!</definedName>
    <definedName name="__123Graph_BGRAPH1" hidden="1">[4]Fin!$C$17:$F$17</definedName>
    <definedName name="__123Graph_CGRAPH1" localSheetId="6" hidden="1">#REF!</definedName>
    <definedName name="__123Graph_CGRAPH1" hidden="1">[4]Fin!$C$16:$F$16</definedName>
    <definedName name="__123Graph_E" hidden="1">#REF!</definedName>
    <definedName name="__123Graph_F" hidden="1">#REF!</definedName>
    <definedName name="__123Graph_X" hidden="1">[3]F1!#REF!</definedName>
    <definedName name="__123Graph_XAL" localSheetId="6" hidden="1">#REF!</definedName>
    <definedName name="__123Graph_XAL" hidden="1">'[1]Long Term Prices'!$A$450:$A$533</definedName>
    <definedName name="__123Graph_XChart1" hidden="1">[3]F1!#REF!</definedName>
    <definedName name="__123Graph_XCU" localSheetId="6" hidden="1">#REF!</definedName>
    <definedName name="__123Graph_XCU" hidden="1">'[1]Long Term Prices'!$A$450:$A$533</definedName>
    <definedName name="__123Graph_XCurrent" hidden="1">[3]F1!#REF!</definedName>
    <definedName name="__123Graph_XGRAPH1" localSheetId="6" hidden="1">#REF!</definedName>
    <definedName name="__123Graph_XGRAPH1" hidden="1">[4]Fin!$A$7:$A$7</definedName>
    <definedName name="__123Graph_XLME" localSheetId="6" hidden="1">#REF!</definedName>
    <definedName name="__123Graph_XLME" hidden="1">'[1]Long Term Prices'!$A$438:$A$505</definedName>
    <definedName name="__123Graph_XPB" localSheetId="6" hidden="1">#REF!</definedName>
    <definedName name="__123Graph_XPB" hidden="1">'[1]Long Term Prices'!$A$450:$A$533</definedName>
    <definedName name="__123Graph_XZN" localSheetId="6" hidden="1">#REF!</definedName>
    <definedName name="__123Graph_XZN" hidden="1">'[1]Long Term Prices'!$A$450:$A$533</definedName>
    <definedName name="__13__123Graph_XCHART_2" localSheetId="6" hidden="1">#REF!</definedName>
    <definedName name="__13__123Graph_XCHART_2" hidden="1">'[1]Long Term Prices'!#REF!</definedName>
    <definedName name="__14__123Graph_XCHART_3" localSheetId="6" hidden="1">#REF!</definedName>
    <definedName name="__14__123Graph_XCHART_3" hidden="1">[2]AnnualData!#REF!</definedName>
    <definedName name="__15__123Graph_XCHART_4" localSheetId="6" hidden="1">#REF!</definedName>
    <definedName name="__15__123Graph_XCHART_4" hidden="1">[2]AnnualData!#REF!</definedName>
    <definedName name="__16__123Graph_XCHART_5" localSheetId="6" hidden="1">#REF!</definedName>
    <definedName name="__16__123Graph_XCHART_5" hidden="1">[2]AnnualData!#REF!</definedName>
    <definedName name="__2__123Graph_ACHART_2" localSheetId="6" hidden="1">#REF!</definedName>
    <definedName name="__2__123Graph_ACHART_2" hidden="1">'[1]Long Term Prices'!$BZ$486:$BZ$548</definedName>
    <definedName name="__3__123Graph_ACHART_3" localSheetId="6" hidden="1">#REF!</definedName>
    <definedName name="__3__123Graph_ACHART_3" hidden="1">[2]AnnualData!#REF!</definedName>
    <definedName name="__4__123Graph_ACHART_4" localSheetId="6" hidden="1">#REF!</definedName>
    <definedName name="__4__123Graph_ACHART_4" hidden="1">[2]AnnualData!#REF!</definedName>
    <definedName name="__5__123Graph_ACHART_5" localSheetId="6" hidden="1">#REF!</definedName>
    <definedName name="__5__123Graph_ACHART_5" hidden="1">[2]AnnualData!#REF!</definedName>
    <definedName name="__6__123Graph_BCHART_1" localSheetId="6" hidden="1">#REF!</definedName>
    <definedName name="__6__123Graph_BCHART_1" hidden="1">[2]AnnualData!#REF!</definedName>
    <definedName name="__7__123Graph_BCHART_2" localSheetId="6" hidden="1">#REF!</definedName>
    <definedName name="__7__123Graph_BCHART_2" hidden="1">[2]AnnualData!#REF!</definedName>
    <definedName name="__8__123Graph_BCHART_3" localSheetId="6" hidden="1">#REF!</definedName>
    <definedName name="__8__123Graph_BCHART_3" hidden="1">[2]AnnualData!#REF!</definedName>
    <definedName name="__9__123Graph_BCHART_4" localSheetId="6" hidden="1">#REF!</definedName>
    <definedName name="__9__123Graph_BCHART_4" hidden="1">[2]AnnualData!#REF!</definedName>
    <definedName name="__FDS_HYPERLINK_TOGGLE_STATE__" hidden="1">"ON"</definedName>
    <definedName name="__FDS_UNIQUE_RANGE_ID_GENERATOR_COUNTER" hidden="1">1</definedName>
    <definedName name="_1__123Graph_ACHART_1" localSheetId="6" hidden="1">#REF!</definedName>
    <definedName name="_1__123Graph_ACHART_1" hidden="1">'[1]Long Term Prices'!$DI$827:$DI$855</definedName>
    <definedName name="_10__123Graph_CCHART_1" localSheetId="6" hidden="1">#REF!</definedName>
    <definedName name="_10__123Graph_CCHART_1" hidden="1">[2]AnnualData!#REF!</definedName>
    <definedName name="_11__123Graph_DCHART_5" localSheetId="6" hidden="1">#REF!</definedName>
    <definedName name="_11__123Graph_DCHART_5" hidden="1">[2]AnnualData!#REF!</definedName>
    <definedName name="_12__123Graph_BCHART_21A" hidden="1">#REF!</definedName>
    <definedName name="_12__123Graph_BCHART_8A" localSheetId="6" hidden="1">#REF!</definedName>
    <definedName name="_12__123Graph_BCHART_8A" hidden="1">[5]SHELL!#REF!</definedName>
    <definedName name="_12__123Graph_XCHART_1" localSheetId="6" hidden="1">#REF!</definedName>
    <definedName name="_12__123Graph_XCHART_1" hidden="1">'[1]Long Term Prices'!$A$827:$A$855</definedName>
    <definedName name="_13__123Graph_XCHART_2" localSheetId="6" hidden="1">#REF!</definedName>
    <definedName name="_13__123Graph_XCHART_2" hidden="1">'[1]Long Term Prices'!#REF!</definedName>
    <definedName name="_14__123Graph_XCHART_3" localSheetId="6" hidden="1">#REF!</definedName>
    <definedName name="_14__123Graph_XCHART_3" hidden="1">[2]AnnualData!#REF!</definedName>
    <definedName name="_15__123Graph_BCHART_8A" hidden="1">#REF!</definedName>
    <definedName name="_15__123Graph_CCHART_21A" localSheetId="6" hidden="1">#REF!</definedName>
    <definedName name="_15__123Graph_CCHART_21A" hidden="1">[5]SHELL!#REF!</definedName>
    <definedName name="_15__123Graph_XCHART_4" localSheetId="6" hidden="1">#REF!</definedName>
    <definedName name="_15__123Graph_XCHART_4" hidden="1">[2]AnnualData!#REF!</definedName>
    <definedName name="_16__123Graph_XCHART_5" localSheetId="6" hidden="1">#REF!</definedName>
    <definedName name="_16__123Graph_XCHART_5" hidden="1">[2]AnnualData!#REF!</definedName>
    <definedName name="_18__123Graph_CCHART_21A" hidden="1">#REF!</definedName>
    <definedName name="_18__123Graph_CCHART_8A" localSheetId="6" hidden="1">#REF!</definedName>
    <definedName name="_18__123Graph_CCHART_8A" hidden="1">[5]SHELL!#REF!</definedName>
    <definedName name="_2__123Graph_ACHART_2" localSheetId="6" hidden="1">#REF!</definedName>
    <definedName name="_2__123Graph_ACHART_2" hidden="1">'[1]Long Term Prices'!$BZ$486:$BZ$548</definedName>
    <definedName name="_21__123Graph_CCHART_8A" hidden="1">#REF!</definedName>
    <definedName name="_21__123Graph_DCHART_21A" localSheetId="6" hidden="1">#REF!</definedName>
    <definedName name="_21__123Graph_DCHART_21A" hidden="1">[5]SHELL!#REF!</definedName>
    <definedName name="_24__123Graph_DCHART_21A" hidden="1">#REF!</definedName>
    <definedName name="_24__123Graph_DCHART_8A" localSheetId="6" hidden="1">#REF!</definedName>
    <definedName name="_24__123Graph_DCHART_8A" hidden="1">[5]SHELL!#REF!</definedName>
    <definedName name="_27__123Graph_DCHART_8A" hidden="1">#REF!</definedName>
    <definedName name="_27__123Graph_ECHART_21A" localSheetId="6" hidden="1">#REF!</definedName>
    <definedName name="_27__123Graph_ECHART_21A" hidden="1">[5]SHELL!#REF!</definedName>
    <definedName name="_3__123Graph_ACHART_21A" localSheetId="6" hidden="1">#REF!</definedName>
    <definedName name="_3__123Graph_ACHART_21A" hidden="1">[5]SHELL!#REF!</definedName>
    <definedName name="_3__123Graph_ACHART_3" localSheetId="6" hidden="1">#REF!</definedName>
    <definedName name="_3__123Graph_ACHART_3" hidden="1">[2]AnnualData!#REF!</definedName>
    <definedName name="_30__123Graph_ECHART_21A" hidden="1">#REF!</definedName>
    <definedName name="_30__123Graph_ECHART_8A" localSheetId="6" hidden="1">#REF!</definedName>
    <definedName name="_30__123Graph_ECHART_8A" hidden="1">[5]SHELL!#REF!</definedName>
    <definedName name="_33__123Graph_ECHART_8A" hidden="1">#REF!</definedName>
    <definedName name="_33__123Graph_FCHART_21A" localSheetId="6" hidden="1">#REF!</definedName>
    <definedName name="_33__123Graph_FCHART_21A" hidden="1">[5]SHELL!#REF!</definedName>
    <definedName name="_36__123Graph_FCHART_21A" hidden="1">#REF!</definedName>
    <definedName name="_36__123Graph_XCHART_21A" localSheetId="6" hidden="1">#REF!</definedName>
    <definedName name="_36__123Graph_XCHART_21A" hidden="1">[5]SHELL!#REF!</definedName>
    <definedName name="_39__123Graph_XCHART_21A" hidden="1">#REF!</definedName>
    <definedName name="_4__123Graph_ACHART_4" localSheetId="6" hidden="1">#REF!</definedName>
    <definedName name="_4__123Graph_ACHART_4" hidden="1">[2]AnnualData!#REF!</definedName>
    <definedName name="_5__123Graph_ACHART_5" localSheetId="6" hidden="1">#REF!</definedName>
    <definedName name="_5__123Graph_ACHART_5" hidden="1">[2]AnnualData!#REF!</definedName>
    <definedName name="_6__123Graph_ACHART_21A" hidden="1">#REF!</definedName>
    <definedName name="_6__123Graph_ACHART_8A" localSheetId="6" hidden="1">#REF!</definedName>
    <definedName name="_6__123Graph_ACHART_8A" hidden="1">[5]SHELL!#REF!</definedName>
    <definedName name="_6__123Graph_BCHART_1" localSheetId="6" hidden="1">#REF!</definedName>
    <definedName name="_6__123Graph_BCHART_1" hidden="1">[2]AnnualData!#REF!</definedName>
    <definedName name="_7__123Graph_BCHART_2" localSheetId="6" hidden="1">#REF!</definedName>
    <definedName name="_7__123Graph_BCHART_2" hidden="1">[2]AnnualData!#REF!</definedName>
    <definedName name="_8__123Graph_BCHART_3" localSheetId="6" hidden="1">#REF!</definedName>
    <definedName name="_8__123Graph_BCHART_3" hidden="1">[2]AnnualData!#REF!</definedName>
    <definedName name="_9__123Graph_ACHART_8A" hidden="1">#REF!</definedName>
    <definedName name="_9__123Graph_BCHART_21A" localSheetId="6" hidden="1">#REF!</definedName>
    <definedName name="_9__123Graph_BCHART_21A" hidden="1">[5]SHELL!#REF!</definedName>
    <definedName name="_9__123Graph_BCHART_4" localSheetId="6" hidden="1">#REF!</definedName>
    <definedName name="_9__123Graph_BCHART_4" hidden="1">[2]AnnualData!#REF!</definedName>
    <definedName name="_AMO_UniqueIdentifier" hidden="1">"'2995e12c-7f92-4103-a2d1-a1d598d57c6f'"</definedName>
    <definedName name="_bdm.050D39CD650D4F2095D8D24650D7326B.edm" localSheetId="6" hidden="1">#REF!</definedName>
    <definedName name="_bdm.050D39CD650D4F2095D8D24650D7326B.edm" hidden="1">'[6]Win per Visitor'!$A:$IV</definedName>
    <definedName name="_bdm.2A10043F760B4BDFB6F9D8DB5014AD69.edm" localSheetId="6" hidden="1">#REF!</definedName>
    <definedName name="_bdm.2A10043F760B4BDFB6F9D8DB5014AD69.edm" hidden="1">'[6]Mainland China Visitors'!$A:$IV</definedName>
    <definedName name="_bdm.30AE078D04674B0581A83DC0BB71CAE9.edm" localSheetId="6" hidden="1">#REF!</definedName>
    <definedName name="_bdm.30AE078D04674B0581A83DC0BB71CAE9.edm" hidden="1">[6]Charts2!$A:$IV</definedName>
    <definedName name="_bdm.400015F9721047F2AE12F65177C08B38.edm" localSheetId="6" hidden="1">#REF!</definedName>
    <definedName name="_bdm.400015F9721047F2AE12F65177C08B38.edm" hidden="1">[6]Timeline!$A:$IV</definedName>
    <definedName name="_bdm.408316A99C924475A002B539D6B19081.edm" hidden="1">#REF!</definedName>
    <definedName name="_bdm.607844024ECD4A758B546863D50AC585.edm" localSheetId="6" hidden="1">#REF!</definedName>
    <definedName name="_bdm.607844024ECD4A758B546863D50AC585.edm" hidden="1">[6]Gaming!$A:$IV</definedName>
    <definedName name="_bdm.6C3132C4E18240B19A2542E06B6496E8.edm" localSheetId="6" hidden="1">#REF!</definedName>
    <definedName name="_bdm.6C3132C4E18240B19A2542E06B6496E8.edm" hidden="1">'[6]Gaming Detail'!$A:$IV</definedName>
    <definedName name="_bdm.9083CA28584C43EE98009F3577D43C4B.edm" localSheetId="6" hidden="1">#REF!</definedName>
    <definedName name="_bdm.9083CA28584C43EE98009F3577D43C4B.edm" hidden="1">[6]Exhibits!$A:$IV</definedName>
    <definedName name="_bdm.A9747668DA694B539C05FB076C09D3D2.edm" hidden="1">#REF!</definedName>
    <definedName name="_bdm.AA02C9D3B8C541E8BBDF9C677034FBDA.edm" localSheetId="6" hidden="1">#REF!</definedName>
    <definedName name="_bdm.AA02C9D3B8C541E8BBDF9C677034FBDA.edm" hidden="1">'[6]Monthly Data'!$A:$IV</definedName>
    <definedName name="_bdm.ACC583D0D3094FA89BCB4D4AEC1005C1.edm" localSheetId="6" hidden="1">#REF!</definedName>
    <definedName name="_bdm.ACC583D0D3094FA89BCB4D4AEC1005C1.edm" hidden="1">[6]IVS!$A:$IV</definedName>
    <definedName name="_bdm.AE6209C86C4741CFBFB6DD9A1DBF58D1.edm" localSheetId="6" hidden="1">#REF!</definedName>
    <definedName name="_bdm.AE6209C86C4741CFBFB6DD9A1DBF58D1.edm" hidden="1">[6]Charts!$A:$IV</definedName>
    <definedName name="_bdm.CF80122F6E9B4FFC98957A0CF584493D.edm" localSheetId="6" hidden="1">#REF!</definedName>
    <definedName name="_bdm.CF80122F6E9B4FFC98957A0CF584493D.edm" hidden="1">'[6]Macau Market Share'!$A:$IV</definedName>
    <definedName name="_bdm.E0A73A124C724002A7E42D1DD632219A.edm" localSheetId="6" hidden="1">#REF!</definedName>
    <definedName name="_bdm.E0A73A124C724002A7E42D1DD632219A.edm" hidden="1">[6]Sensitivity!$A:$IV</definedName>
    <definedName name="_ct2" localSheetId="6" hidden="1">{"Qtr Op Mgd Q3",#N/A,FALSE,"Qtr-Op (Mng)";"Qtr Op Rpt Q3",#N/A,FALSE,"Qtr-Op (Rpt)";"Operating Vs Reported",#N/A,FALSE,"Rpt-Op Inc"}</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Key1" hidden="1">#REF!</definedName>
    <definedName name="_Order1" hidden="1">0</definedName>
    <definedName name="_Order1_1" hidden="1">255</definedName>
    <definedName name="_Order2" hidden="1">255</definedName>
    <definedName name="_Regression_Int" hidden="1">1</definedName>
    <definedName name="_Regression_Out" localSheetId="6" hidden="1">#REF!</definedName>
    <definedName name="_Regression_Out" hidden="1">[7]ICTSI!#REF!</definedName>
    <definedName name="_Regression_X" localSheetId="6" hidden="1">#REF!</definedName>
    <definedName name="_Regression_X" hidden="1">[7]ICTSI!#REF!</definedName>
    <definedName name="_Regression_Y" localSheetId="6" hidden="1">#REF!</definedName>
    <definedName name="_Regression_Y" hidden="1">[7]ICTSI!#REF!</definedName>
    <definedName name="_Sort" hidden="1">#REF!</definedName>
    <definedName name="_Table2_In1" hidden="1">#REF!</definedName>
    <definedName name="_Table2_In2" hidden="1">#REF!</definedName>
    <definedName name="AAA_DOCTOPS" hidden="1">"AAA_SET"</definedName>
    <definedName name="AAA_duser" hidden="1">"OFF"</definedName>
    <definedName name="aaaa"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localSheetId="6" hidden="1">#REF!</definedName>
    <definedName name="ACwvu.bal_98." hidden="1">[8]BALSHT_S!$A$1:$M$65536</definedName>
    <definedName name="ACwvu.Detail." localSheetId="6" hidden="1">#REF!</definedName>
    <definedName name="ACwvu.Detail." hidden="1">'[9]Fert. &amp; Chem.'!$J$8</definedName>
    <definedName name="ACwvu.Forestry." localSheetId="6" hidden="1">#REF!</definedName>
    <definedName name="ACwvu.Forestry." hidden="1">[9]Bunnings!$D$384</definedName>
    <definedName name="ACwvu.Full_Year." localSheetId="6" hidden="1">#REF!</definedName>
    <definedName name="ACwvu.Full_Year." hidden="1">[8]PE1_S!$A$1:$Z$65536</definedName>
    <definedName name="ACwvu.Merch_Summary." localSheetId="6" hidden="1">#REF!</definedName>
    <definedName name="ACwvu.Merch_Summary." hidden="1">[9]Bunnings!$F$106</definedName>
    <definedName name="ACwvu.Summary." localSheetId="6" hidden="1">#REF!</definedName>
    <definedName name="ACwvu.Summary." hidden="1">'[9]Fert. &amp; Chem.'!$A$35:$IV$35</definedName>
    <definedName name="ACwvu.Warehouse." localSheetId="6" hidden="1">#REF!</definedName>
    <definedName name="ACwvu.Warehouse." hidden="1">[9]Bunnings!$G$102</definedName>
    <definedName name="arse" localSheetId="6" hidden="1">{"PAGE1",#N/A,FALSE,"Consolidation";"PAGE2",#N/A,FALSE,"Consolidation";"PAGE3",#N/A,FALSE,"Consolidation";"PAGE4",#N/A,FALSE,"Consolidation";"PAGE5",#N/A,FALSE,"Consolidation";"PAGE6",#N/A,FALSE,"Consolidation";"PAGE7",#N/A,FALSE,"Consolidation"}</definedName>
    <definedName name="arse" hidden="1">{"PAGE1",#N/A,FALSE,"Consolidation";"PAGE2",#N/A,FALSE,"Consolidation";"PAGE3",#N/A,FALSE,"Consolidation";"PAGE4",#N/A,FALSE,"Consolidation";"PAGE5",#N/A,FALSE,"Consolidation";"PAGE6",#N/A,FALSE,"Consolidation";"PAGE7",#N/A,FALSE,"Consolidation"}</definedName>
    <definedName name="arse_1" localSheetId="6"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localSheetId="6"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localSheetId="6"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localSheetId="6"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localSheetId="6" hidden="1">{"Print Summary",#N/A,FALSE,"Bal_Graphs";"Print Summary",#N/A,FALSE,"DCF";"Print Summary",#N/A,FALSE,"Graphs";"Print Summary",#N/A,FALSE,"Summary"}</definedName>
    <definedName name="arse2" hidden="1">{"Print Summary",#N/A,FALSE,"Bal_Graphs";"Print Summary",#N/A,FALSE,"DCF";"Print Summary",#N/A,FALSE,"Graphs";"Print Summary",#N/A,FALSE,"Summary"}</definedName>
    <definedName name="arse2_1" localSheetId="6"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localSheetId="6"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localSheetId="6"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localSheetId="6"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localSheetId="6" hidden="1">#REF!</definedName>
    <definedName name="BLPH25" hidden="1">[10]bloomberg!$D$3</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6" hidden="1">#REF!</definedName>
    <definedName name="BLPH26" hidden="1">[10]bloomberg!$G$3</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6" hidden="1">#REF!</definedName>
    <definedName name="BLPH27" hidden="1">[10]bloomberg!$A$3</definedName>
    <definedName name="BLPH294" hidden="1">#REF!</definedName>
    <definedName name="BLPH3" hidden="1">#REF!</definedName>
    <definedName name="BLPH30" localSheetId="6" hidden="1">#REF!</definedName>
    <definedName name="BLPH30" hidden="1">[10]bloomberg!$J$3</definedName>
    <definedName name="BLPH31" localSheetId="6" hidden="1">#REF!</definedName>
    <definedName name="BLPH31" hidden="1">[10]bloomberg!$M$3</definedName>
    <definedName name="BLPH34" localSheetId="6" hidden="1">#REF!</definedName>
    <definedName name="BLPH34" hidden="1">[10]bloomberg!$P$3</definedName>
    <definedName name="BLPH4" hidden="1">#REF!</definedName>
    <definedName name="BLPH5" hidden="1">#REF!</definedName>
    <definedName name="BLPH60" hidden="1">#REF!</definedName>
    <definedName name="BLPH61" hidden="1">#REF!</definedName>
    <definedName name="BLPH67" hidden="1">#REF!</definedName>
    <definedName name="BLPH68" hidden="1">#REF!</definedName>
    <definedName name="BLPH69"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alendarQ">[11]RTG!$B$36</definedName>
    <definedName name="charft" localSheetId="6" hidden="1">#REF!</definedName>
    <definedName name="charft" hidden="1">[2]AnnualData!#REF!</definedName>
    <definedName name="chart1" localSheetId="6" hidden="1">#REF!</definedName>
    <definedName name="chart1" hidden="1">'[1]Long Term Prices'!#REF!</definedName>
    <definedName name="charts" localSheetId="6" hidden="1">{"IND","COMPANIES",TRUE}</definedName>
    <definedName name="charts" hidden="1">{"IND","COMPANIES",TRUE}</definedName>
    <definedName name="cu103.EmployeeScalingFactor" hidden="1">1000</definedName>
    <definedName name="cu107.EPSSymbol" hidden="1">"A$"</definedName>
    <definedName name="cu71.ScalingFactor" hidden="1">1000000</definedName>
    <definedName name="Cwvu.Full_Year." localSheetId="6" hidden="1">#REF!</definedName>
    <definedName name="Cwvu.Full_Year." hidden="1">[8]PE1_S!$A$22:$IV$23</definedName>
    <definedName name="Cwvu.Summary." localSheetId="6" hidden="1">#REF!,#REF!,#REF!,#REF!</definedName>
    <definedName name="Cwvu.Summary." hidden="1">'[12]Fert. &amp; Chem.'!$A$16:$IV$23,'[12]Fert. &amp; Chem.'!#REF!,'[12]Fert. &amp; Chem.'!$A$46:$IV$54,'[12]Fert. &amp; Chem.'!$A$66:$IV$128</definedName>
    <definedName name="ddddd"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localSheetId="6" hidden="1">{"Full_Year",#N/A,FALSE,"PE1_S";#N/A,#N/A,FALSE,"DIVIS_S"}</definedName>
    <definedName name="DS" hidden="1">{"Full_Year",#N/A,FALSE,"PE1_S";#N/A,#N/A,FALSE,"DIVIS_S"}</definedName>
    <definedName name="DS_1" localSheetId="6" hidden="1">{"Full_Year",#N/A,FALSE,"PE1_S";#N/A,#N/A,FALSE,"DIVIS_S"}</definedName>
    <definedName name="DS_1" hidden="1">{"Full_Year",#N/A,FALSE,"PE1_S";#N/A,#N/A,FALSE,"DIVIS_S"}</definedName>
    <definedName name="DS_2" localSheetId="6" hidden="1">{"Full_Year",#N/A,FALSE,"PE1_S";#N/A,#N/A,FALSE,"DIVIS_S"}</definedName>
    <definedName name="DS_2" hidden="1">{"Full_Year",#N/A,FALSE,"PE1_S";#N/A,#N/A,FALSE,"DIVIS_S"}</definedName>
    <definedName name="DS_CWN" localSheetId="6" hidden="1">{"Full_Year",#N/A,FALSE,"PE1_S";#N/A,#N/A,FALSE,"DIVIS_S"}</definedName>
    <definedName name="DS_CWN" hidden="1">{"Full_Year",#N/A,FALSE,"PE1_S";#N/A,#N/A,FALSE,"DIVIS_S"}</definedName>
    <definedName name="DSHiddenYear1" localSheetId="6" hidden="1">#REF!</definedName>
    <definedName name="DSHiddenYear1" hidden="1">[13]RBCCM_Valuation_Measures!$D$1</definedName>
    <definedName name="DSHiddenYear2" localSheetId="6" hidden="1">#REF!</definedName>
    <definedName name="DSHiddenYear2" hidden="1">[13]RBCCM_Valuation_Measures!$E$1</definedName>
    <definedName name="DSHiddenYear3" localSheetId="6" hidden="1">#REF!</definedName>
    <definedName name="DSHiddenYear3" hidden="1">[13]RBCCM_Valuation_Measures!$F$1</definedName>
    <definedName name="DSHiddenYear4" localSheetId="6" hidden="1">#REF!</definedName>
    <definedName name="DSHiddenYear4" hidden="1">[13]RBCCM_Valuation_Measures!$G$1</definedName>
    <definedName name="DSIndHiddenYear1" localSheetId="6" hidden="1">#REF!</definedName>
    <definedName name="DSIndHiddenYear1" hidden="1">[13]RBCCM_Industry_Specif!$D$1</definedName>
    <definedName name="DSIndHiddenYear2" localSheetId="6" hidden="1">#REF!</definedName>
    <definedName name="DSIndHiddenYear2" hidden="1">[13]RBCCM_Industry_Specif!$E$1</definedName>
    <definedName name="DSIndHiddenYear3" localSheetId="6" hidden="1">#REF!</definedName>
    <definedName name="DSIndHiddenYear3" hidden="1">[13]RBCCM_Industry_Specif!$F$1</definedName>
    <definedName name="DSIndHiddenYear4" localSheetId="6" hidden="1">#REF!</definedName>
    <definedName name="DSIndHiddenYear4" hidden="1">[13]RBCCM_Industry_Specif!$G$1</definedName>
    <definedName name="DSIndHistHiddenYear1" localSheetId="6" hidden="1">#REF!</definedName>
    <definedName name="DSIndHistHiddenYear1" hidden="1">[14]RBCCM_Industry_Specif!#REF!</definedName>
    <definedName name="DSIndHistHiddenYear2" localSheetId="6" hidden="1">#REF!</definedName>
    <definedName name="DSIndHistHiddenYear2" hidden="1">[14]RBCCM_Industry_Specif!#REF!</definedName>
    <definedName name="DSIndHistHiddenYear3" localSheetId="6" hidden="1">#REF!</definedName>
    <definedName name="DSIndHistHiddenYear3" hidden="1">[14]RBCCM_Industry_Specif!#REF!</definedName>
    <definedName name="DSIndHistHiddenYear4" localSheetId="6" hidden="1">#REF!</definedName>
    <definedName name="DSIndHistHiddenYear4" hidden="1">[13]RBCCM_Industry_Specif!$B$1</definedName>
    <definedName name="DSIndHistHiddenYear5" localSheetId="6" hidden="1">#REF!</definedName>
    <definedName name="DSIndHistHiddenYear5" hidden="1">[13]RBCCM_Industry_Specif!$C$1</definedName>
    <definedName name="esnrc100c1_values" localSheetId="6" hidden="1">{"FTSE100","COMPANIES",TRUE}</definedName>
    <definedName name="esnrc100c1_values" hidden="1">{"FTSE100","COMPANIES",TRUE}</definedName>
    <definedName name="esnrc100c1_values_1" localSheetId="6" hidden="1">{"FTSE100","COMPANIES",TRUE}</definedName>
    <definedName name="esnrc100c1_values_1" hidden="1">{"FTSE100","COMPANIES",TRUE}</definedName>
    <definedName name="esnrc100c1_values_2" localSheetId="6" hidden="1">{"FTSE100","COMPANIES",TRUE}</definedName>
    <definedName name="esnrc100c1_values_2" hidden="1">{"FTSE100","COMPANIES",TRUE}</definedName>
    <definedName name="esnrc33c1_values" localSheetId="6" hidden="1">{"EUMOT","COMPANIES",TRUE}</definedName>
    <definedName name="esnrc33c1_values" hidden="1">{"EUMOT","COMPANIES",TRUE}</definedName>
    <definedName name="esnrc33c1_values_1" localSheetId="6" hidden="1">{"EUMOT","COMPANIES",TRUE}</definedName>
    <definedName name="esnrc33c1_values_1" hidden="1">{"EUMOT","COMPANIES",TRUE}</definedName>
    <definedName name="esnrc33c1_values_2" localSheetId="6" hidden="1">{"EUMOT","COMPANIES",TRUE}</definedName>
    <definedName name="esnrc33c1_values_2" hidden="1">{"EUMOT","COMPANIES",TRUE}</definedName>
    <definedName name="esnrc56c1_values" localSheetId="6" hidden="1">{"ASCONGRP","COMPANIES",TRUE}</definedName>
    <definedName name="esnrc56c1_values" hidden="1">{"ASCONGRP","COMPANIES",TRUE}</definedName>
    <definedName name="esnrc56c1_values_1" localSheetId="6" hidden="1">{"ASCONGRP","COMPANIES",TRUE}</definedName>
    <definedName name="esnrc56c1_values_1" hidden="1">{"ASCONGRP","COMPANIES",TRUE}</definedName>
    <definedName name="esnrc56c1_values_2" localSheetId="6" hidden="1">{"ASCONGRP","COMPANIES",TRUE}</definedName>
    <definedName name="esnrc56c1_values_2" hidden="1">{"ASCONGRP","COMPANIES",TRUE}</definedName>
    <definedName name="esnrc63c1_values" localSheetId="6" hidden="1">{"EUUTIGRP","COMPANIES",TRUE}</definedName>
    <definedName name="esnrc63c1_values" hidden="1">{"EUUTIGRP","COMPANIES",TRUE}</definedName>
    <definedName name="esnrc63c1_values_1" localSheetId="6" hidden="1">{"EUUTIGRP","COMPANIES",TRUE}</definedName>
    <definedName name="esnrc63c1_values_1" hidden="1">{"EUUTIGRP","COMPANIES",TRUE}</definedName>
    <definedName name="esnrc63c1_values_2" localSheetId="6" hidden="1">{"EUUTIGRP","COMPANIES",TRUE}</definedName>
    <definedName name="esnrc63c1_values_2" hidden="1">{"EUUTIGRP","COMPANIES",TRUE}</definedName>
    <definedName name="esnrc65c1_values" localSheetId="6" hidden="1">{"IND","COMPANIES",TRUE}</definedName>
    <definedName name="esnrc65c1_values" hidden="1">{"IND","COMPANIES",TRUE}</definedName>
    <definedName name="esnrc65c1_values_1" localSheetId="6" hidden="1">{"IND","COMPANIES",TRUE}</definedName>
    <definedName name="esnrc65c1_values_1" hidden="1">{"IND","COMPANIES",TRUE}</definedName>
    <definedName name="esnrc65c1_values_2" localSheetId="6" hidden="1">{"IND","COMPANIES",TRUE}</definedName>
    <definedName name="esnrc65c1_values_2" hidden="1">{"IND","COMPANIES",TRUE}</definedName>
    <definedName name="esnrc65c1_values_CWN" localSheetId="6" hidden="1">{"IND","COMPANIES",TRUE}</definedName>
    <definedName name="esnrc65c1_values_CWN" hidden="1">{"IND","COMPANIES",TRUE}</definedName>
    <definedName name="esnrc65c2_values" localSheetId="6" hidden="1">{"IND","COMPANIES",TRUE}</definedName>
    <definedName name="esnrc65c2_values" hidden="1">{"IND","COMPANIES",TRUE}</definedName>
    <definedName name="esnrc65c2_values_1" localSheetId="6" hidden="1">{"IND","COMPANIES",TRUE}</definedName>
    <definedName name="esnrc65c2_values_1" hidden="1">{"IND","COMPANIES",TRUE}</definedName>
    <definedName name="esnrc65c2_values_2" localSheetId="6" hidden="1">{"IND","COMPANIES",TRUE}</definedName>
    <definedName name="esnrc65c2_values_2" hidden="1">{"IND","COMPANIES",TRUE}</definedName>
    <definedName name="esnrc65c2_values_CWN" localSheetId="6" hidden="1">{"IND","COMPANIES",TRUE}</definedName>
    <definedName name="esnrc65c2_values_CWN" hidden="1">{"IND","COMPANIES",TRUE}</definedName>
    <definedName name="esnrc91c1_values" localSheetId="6" hidden="1">{"EUUTI","COMPANIES",TRUE}</definedName>
    <definedName name="esnrc91c1_values" hidden="1">{"EUUTI","COMPANIES",TRUE}</definedName>
    <definedName name="esnrc91c1_values_1" localSheetId="6" hidden="1">{"EUUTI","COMPANIES",TRUE}</definedName>
    <definedName name="esnrc91c1_values_1" hidden="1">{"EUUTI","COMPANIES",TRUE}</definedName>
    <definedName name="esnrc91c1_values_2" localSheetId="6"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[3]F1!#REF!</definedName>
    <definedName name="FDP_0_1_aU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Urv" hidden="1">#REF!</definedName>
    <definedName name="FDP_120_1_aUrv" hidden="1">#REF!</definedName>
    <definedName name="FDP_121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Urv" hidden="1">#REF!</definedName>
    <definedName name="FDP_139_1_aS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1_1_aUrv" hidden="1">#REF!</definedName>
    <definedName name="FDP_153_1_aUrv" hidden="1">#REF!</definedName>
    <definedName name="FDP_155_1_aUrv" hidden="1">#REF!</definedName>
    <definedName name="FDP_156_1_aSrv" hidden="1">#REF!</definedName>
    <definedName name="FDP_157_1_aUrv" hidden="1">#REF!</definedName>
    <definedName name="FDP_159_1_aUrv" hidden="1">#REF!</definedName>
    <definedName name="FDP_16_1_aUrv" hidden="1">#REF!</definedName>
    <definedName name="FDP_165_1_aUrv" localSheetId="6" hidden="1">#REF!</definedName>
    <definedName name="FDP_165_1_aUrv" hidden="1">[15]Indexes!$E$4</definedName>
    <definedName name="FDP_166_1_aUrv" localSheetId="6" hidden="1">#REF!</definedName>
    <definedName name="FDP_166_1_aUrv" hidden="1">[15]Indexes!$E$5</definedName>
    <definedName name="FDP_167_1_aUrv" localSheetId="6" hidden="1">#REF!</definedName>
    <definedName name="FDP_167_1_aUrv" hidden="1">[15]Indexes!$E$6</definedName>
    <definedName name="FDP_168_1_aSrv" localSheetId="6" hidden="1">#REF!</definedName>
    <definedName name="FDP_168_1_aSrv" hidden="1">[15]Indexes!$E$7</definedName>
    <definedName name="FDP_169_1_aUrv" localSheetId="6" hidden="1">#REF!</definedName>
    <definedName name="FDP_169_1_aUrv" hidden="1">[15]Indexes!$E$8</definedName>
    <definedName name="FDP_170_1_aSrv" localSheetId="6" hidden="1">#REF!</definedName>
    <definedName name="FDP_170_1_aSrv" hidden="1">[15]Indexes!$E$9</definedName>
    <definedName name="FDP_171_1_aUrv" localSheetId="6" hidden="1">#REF!</definedName>
    <definedName name="FDP_171_1_aUrv" hidden="1">[15]Indexes!$E$10</definedName>
    <definedName name="FDP_172_1_aUrv" localSheetId="6" hidden="1">#REF!</definedName>
    <definedName name="FDP_172_1_aUrv" hidden="1">[15]Indexes!$E$11</definedName>
    <definedName name="FDP_173_1_aUrv" localSheetId="6" hidden="1">#REF!</definedName>
    <definedName name="FDP_173_1_aUrv" hidden="1">[15]Indexes!$E$12</definedName>
    <definedName name="FDP_174_1_aSrv" localSheetId="6" hidden="1">#REF!</definedName>
    <definedName name="FDP_174_1_aSrv" hidden="1">[15]Indexes!$E$13</definedName>
    <definedName name="FDP_174_1_aUrv" hidden="1">#REF!</definedName>
    <definedName name="FDP_175_1_aUrv" hidden="1">#REF!</definedName>
    <definedName name="FDP_176_1_aUrv" hidden="1">#REF!</definedName>
    <definedName name="FDP_177_1_aSrv" localSheetId="6" hidden="1">#REF!</definedName>
    <definedName name="FDP_177_1_aSrv" hidden="1">[15]Indexes!$E$16</definedName>
    <definedName name="FDP_177_1_aUrv" hidden="1">#REF!</definedName>
    <definedName name="FDP_178_1_aSrv" localSheetId="6" hidden="1">#REF!</definedName>
    <definedName name="FDP_178_1_aSrv" hidden="1">[15]Indexes!$E$17</definedName>
    <definedName name="FDP_178_1_aUrv" hidden="1">#REF!</definedName>
    <definedName name="FDP_179_1_aSrv" localSheetId="6" hidden="1">#REF!</definedName>
    <definedName name="FDP_179_1_aSrv" hidden="1">[15]Indexes!$E$19</definedName>
    <definedName name="FDP_179_1_aUrv" hidden="1">#REF!</definedName>
    <definedName name="FDP_18_1_aUrv" hidden="1">#REF!</definedName>
    <definedName name="FDP_180_1_aSrv" localSheetId="6" hidden="1">#REF!</definedName>
    <definedName name="FDP_180_1_aSrv" hidden="1">[15]Indexes!$E$21</definedName>
    <definedName name="FDP_181_1_aUrv" localSheetId="6" hidden="1">#REF!</definedName>
    <definedName name="FDP_181_1_aUrv" hidden="1">[15]Indexes!$E$22</definedName>
    <definedName name="FDP_182_1_aSrv" localSheetId="6" hidden="1">#REF!</definedName>
    <definedName name="FDP_182_1_aSrv" hidden="1">[15]Indexes!$E$23</definedName>
    <definedName name="FDP_183_1_aSrv" localSheetId="6" hidden="1">#REF!</definedName>
    <definedName name="FDP_183_1_aSrv" hidden="1">[15]Indexes!$E$25</definedName>
    <definedName name="FDP_184_1_aUrv" localSheetId="6" hidden="1">#REF!</definedName>
    <definedName name="FDP_184_1_aUrv" hidden="1">[15]Indexes!$E$26</definedName>
    <definedName name="FDP_185_1_aSrv" localSheetId="6" hidden="1">#REF!</definedName>
    <definedName name="FDP_185_1_aSrv" hidden="1">[15]Indexes!$E$27</definedName>
    <definedName name="FDP_186_1_aUrv" localSheetId="6" hidden="1">#REF!</definedName>
    <definedName name="FDP_186_1_aUrv" hidden="1">[15]Indexes!$E$28</definedName>
    <definedName name="FDP_187_1_aSrv" localSheetId="6" hidden="1">#REF!</definedName>
    <definedName name="FDP_187_1_aSrv" hidden="1">[15]Indexes!$E$29</definedName>
    <definedName name="FDP_188_1_aUrv" localSheetId="6" hidden="1">#REF!</definedName>
    <definedName name="FDP_188_1_aUrv" hidden="1">[15]Indexes!$E$32</definedName>
    <definedName name="FDP_189_1_aUrv" localSheetId="6" hidden="1">#REF!</definedName>
    <definedName name="FDP_189_1_aUrv" hidden="1">[15]Indexes!$E$33</definedName>
    <definedName name="FDP_19_1_aUrv" hidden="1">#REF!</definedName>
    <definedName name="FDP_190_1_aUrv" localSheetId="6" hidden="1">#REF!</definedName>
    <definedName name="FDP_190_1_aUrv" hidden="1">[15]Indexes!$E$35</definedName>
    <definedName name="FDP_191_1_aUrv" localSheetId="6" hidden="1">#REF!</definedName>
    <definedName name="FDP_191_1_aUrv" hidden="1">[15]Indexes!$E$36</definedName>
    <definedName name="FDP_192_1_aSrv" localSheetId="6" hidden="1">#REF!</definedName>
    <definedName name="FDP_192_1_aSrv" hidden="1">[15]Indexes!$E$37</definedName>
    <definedName name="FDP_193_1_aUrv" localSheetId="6" hidden="1">#REF!</definedName>
    <definedName name="FDP_193_1_aUrv" hidden="1">[15]Indexes!$E$38</definedName>
    <definedName name="FDP_194_1_aUrv" localSheetId="6" hidden="1">#REF!</definedName>
    <definedName name="FDP_194_1_aUrv" hidden="1">[15]Indexes!$E$39</definedName>
    <definedName name="FDP_195_1_aUrv" localSheetId="6" hidden="1">#REF!</definedName>
    <definedName name="FDP_195_1_aUrv" hidden="1">[15]Indexes!$E$41</definedName>
    <definedName name="FDP_196_1_aSrv" localSheetId="6" hidden="1">#REF!</definedName>
    <definedName name="FDP_196_1_aSrv" hidden="1">[15]Indexes!$E$42</definedName>
    <definedName name="FDP_197_1_aUrv" localSheetId="6" hidden="1">#REF!</definedName>
    <definedName name="FDP_197_1_aUrv" hidden="1">[15]Indexes!$E$44</definedName>
    <definedName name="FDP_198_1_aSrv" localSheetId="6" hidden="1">#REF!</definedName>
    <definedName name="FDP_198_1_aSrv" hidden="1">[15]Indexes!$E$45</definedName>
    <definedName name="FDP_199_1_aUrv" localSheetId="6" hidden="1">#REF!</definedName>
    <definedName name="FDP_199_1_aUrv" hidden="1">[15]Indexes!$E$47</definedName>
    <definedName name="FDP_2_1_aUrv" hidden="1">#REF!</definedName>
    <definedName name="FDP_20_1_aUrv" hidden="1">#REF!</definedName>
    <definedName name="FDP_200_1_aUrv" localSheetId="6" hidden="1">#REF!</definedName>
    <definedName name="FDP_200_1_aUrv" hidden="1">[15]Indexes!$E$48</definedName>
    <definedName name="FDP_201_1_aUrv" localSheetId="6" hidden="1">#REF!</definedName>
    <definedName name="FDP_201_1_aUrv" hidden="1">[15]Indexes!$E$49</definedName>
    <definedName name="FDP_202_1_aUrv" localSheetId="6" hidden="1">#REF!</definedName>
    <definedName name="FDP_202_1_aUrv" hidden="1">[15]Indexes!$E$50</definedName>
    <definedName name="FDP_203_1_aSrv" localSheetId="6" hidden="1">#REF!</definedName>
    <definedName name="FDP_203_1_aSrv" hidden="1">[15]Indexes!$E$54</definedName>
    <definedName name="FDP_204_1_aUrv" localSheetId="6" hidden="1">#REF!</definedName>
    <definedName name="FDP_204_1_aUrv" hidden="1">[15]Indexes!$H$54</definedName>
    <definedName name="FDP_205_1_aUrv" localSheetId="6" hidden="1">#REF!</definedName>
    <definedName name="FDP_205_1_aUrv" hidden="1">[15]Indexes!$I$54</definedName>
    <definedName name="FDP_206_1_aUrv" localSheetId="6" hidden="1">#REF!</definedName>
    <definedName name="FDP_206_1_aUrv" hidden="1">[15]Indexes!$J$54</definedName>
    <definedName name="FDP_207_1_aUrv" localSheetId="6" hidden="1">#REF!</definedName>
    <definedName name="FDP_207_1_aUrv" hidden="1">[15]Indexes!$K$54</definedName>
    <definedName name="FDP_208_1_aSrv" localSheetId="6" hidden="1">#REF!</definedName>
    <definedName name="FDP_208_1_aSrv" hidden="1">[15]Indexes!$E$55</definedName>
    <definedName name="FDP_209_1_aUrv" localSheetId="6" hidden="1">#REF!</definedName>
    <definedName name="FDP_209_1_aUrv" hidden="1">[15]Indexes!$H$55</definedName>
    <definedName name="FDP_21_1_aUrv" hidden="1">#REF!</definedName>
    <definedName name="FDP_210_1_aUrv" localSheetId="6" hidden="1">#REF!</definedName>
    <definedName name="FDP_210_1_aUrv" hidden="1">[15]Indexes!$I$55</definedName>
    <definedName name="FDP_211_1_aUrv" localSheetId="6" hidden="1">#REF!</definedName>
    <definedName name="FDP_211_1_aUrv" hidden="1">[15]Indexes!$J$55</definedName>
    <definedName name="FDP_212_1_aUrv" localSheetId="6" hidden="1">#REF!</definedName>
    <definedName name="FDP_212_1_aUrv" hidden="1">[15]Indexes!$K$55</definedName>
    <definedName name="FDP_213_1_aSrv" localSheetId="6" hidden="1">#REF!</definedName>
    <definedName name="FDP_213_1_aSrv" hidden="1">[15]Indexes!$E$56</definedName>
    <definedName name="FDP_214_1_aUrv" localSheetId="6" hidden="1">#REF!</definedName>
    <definedName name="FDP_214_1_aUrv" hidden="1">[15]Indexes!$H$56</definedName>
    <definedName name="FDP_215_1_aUrv" localSheetId="6" hidden="1">#REF!</definedName>
    <definedName name="FDP_215_1_aUrv" hidden="1">[15]Indexes!$I$56</definedName>
    <definedName name="FDP_216_1_aUrv" localSheetId="6" hidden="1">#REF!</definedName>
    <definedName name="FDP_216_1_aUrv" hidden="1">[15]Indexes!$J$56</definedName>
    <definedName name="FDP_217_1_aUrv" localSheetId="6" hidden="1">#REF!</definedName>
    <definedName name="FDP_217_1_aUrv" hidden="1">[15]Indexes!$K$56</definedName>
    <definedName name="FDP_218_1_aSrv" localSheetId="6" hidden="1">#REF!</definedName>
    <definedName name="FDP_218_1_aSrv" hidden="1">[15]Indexes!$E$57</definedName>
    <definedName name="FDP_219_1_aSrv" localSheetId="6" hidden="1">#REF!</definedName>
    <definedName name="FDP_219_1_aSrv" hidden="1">[15]Indexes!$H$57</definedName>
    <definedName name="FDP_22_1_aUrv" hidden="1">#REF!</definedName>
    <definedName name="FDP_220_1_aSrv" localSheetId="6" hidden="1">#REF!</definedName>
    <definedName name="FDP_220_1_aSrv" hidden="1">[15]Indexes!$I$57</definedName>
    <definedName name="FDP_221_1_aSrv" localSheetId="6" hidden="1">#REF!</definedName>
    <definedName name="FDP_221_1_aSrv" hidden="1">[15]Indexes!$J$57</definedName>
    <definedName name="FDP_222_1_aSrv" localSheetId="6" hidden="1">#REF!</definedName>
    <definedName name="FDP_222_1_aSrv" hidden="1">[15]Indexes!$K$57</definedName>
    <definedName name="FDP_223_1_aSrv" localSheetId="6" hidden="1">#REF!</definedName>
    <definedName name="FDP_223_1_aSrv" hidden="1">[15]Indexes!$E$58</definedName>
    <definedName name="FDP_224_1_aUrv" localSheetId="6" hidden="1">#REF!</definedName>
    <definedName name="FDP_224_1_aUrv" hidden="1">[15]Indexes!$H$58</definedName>
    <definedName name="FDP_225_1_aUrv" localSheetId="6" hidden="1">#REF!</definedName>
    <definedName name="FDP_225_1_aUrv" hidden="1">[15]Indexes!$I$58</definedName>
    <definedName name="FDP_226_1_aUrv" localSheetId="6" hidden="1">#REF!</definedName>
    <definedName name="FDP_226_1_aUrv" hidden="1">[15]Indexes!$J$58</definedName>
    <definedName name="FDP_227_1_aUrv" localSheetId="6" hidden="1">#REF!</definedName>
    <definedName name="FDP_227_1_aUrv" hidden="1">[15]Indexes!$K$58</definedName>
    <definedName name="FDP_228_1_aSrv" localSheetId="6" hidden="1">#REF!</definedName>
    <definedName name="FDP_228_1_aSrv" hidden="1">[15]Indexes!$E$59</definedName>
    <definedName name="FDP_229_1_aSrv" localSheetId="6" hidden="1">#REF!</definedName>
    <definedName name="FDP_229_1_aSrv" hidden="1">[15]Indexes!$H$59</definedName>
    <definedName name="FDP_23_1_aUrv" hidden="1">#REF!</definedName>
    <definedName name="FDP_230_1_aSrv" localSheetId="6" hidden="1">#REF!</definedName>
    <definedName name="FDP_230_1_aSrv" hidden="1">[15]Indexes!$I$59</definedName>
    <definedName name="FDP_231_1_aSrv" localSheetId="6" hidden="1">#REF!</definedName>
    <definedName name="FDP_231_1_aSrv" hidden="1">[15]Indexes!$J$59</definedName>
    <definedName name="FDP_232_1_aSrv" localSheetId="6" hidden="1">#REF!</definedName>
    <definedName name="FDP_232_1_aSrv" hidden="1">[15]Indexes!$K$59</definedName>
    <definedName name="FDP_233_1_aSrv" localSheetId="6" hidden="1">#REF!</definedName>
    <definedName name="FDP_233_1_aSrv" hidden="1">[15]Indexes!$E$60</definedName>
    <definedName name="FDP_234_1_aUrv" localSheetId="6" hidden="1">#REF!</definedName>
    <definedName name="FDP_234_1_aUrv" hidden="1">[15]Indexes!$H$60</definedName>
    <definedName name="FDP_235_1_aUrv" localSheetId="6" hidden="1">#REF!</definedName>
    <definedName name="FDP_235_1_aUrv" hidden="1">[15]Indexes!$I$60</definedName>
    <definedName name="FDP_236_1_aUrv" localSheetId="6" hidden="1">#REF!</definedName>
    <definedName name="FDP_236_1_aUrv" hidden="1">[15]Indexes!$J$60</definedName>
    <definedName name="FDP_237_1_aUrv" localSheetId="6" hidden="1">#REF!</definedName>
    <definedName name="FDP_237_1_aUrv" hidden="1">[15]Indexes!$K$60</definedName>
    <definedName name="FDP_238_1_aSrv" localSheetId="6" hidden="1">#REF!</definedName>
    <definedName name="FDP_238_1_aSrv" hidden="1">[15]Indexes!$E$61</definedName>
    <definedName name="FDP_24_1_aUrv" hidden="1">#REF!</definedName>
    <definedName name="FDP_243_1_aSrv" localSheetId="6" hidden="1">#REF!</definedName>
    <definedName name="FDP_243_1_aSrv" hidden="1">[15]Indexes!$E$62</definedName>
    <definedName name="FDP_244_1_aSrv" localSheetId="6" hidden="1">#REF!</definedName>
    <definedName name="FDP_244_1_aSrv" hidden="1">[15]Indexes!$H$62</definedName>
    <definedName name="FDP_245_1_aSrv" localSheetId="6" hidden="1">#REF!</definedName>
    <definedName name="FDP_245_1_aSrv" hidden="1">[15]Indexes!$I$62</definedName>
    <definedName name="FDP_246_1_aSrv" localSheetId="6" hidden="1">#REF!</definedName>
    <definedName name="FDP_246_1_aSrv" hidden="1">[15]Indexes!$J$62</definedName>
    <definedName name="FDP_247_1_aSrv" localSheetId="6" hidden="1">#REF!</definedName>
    <definedName name="FDP_247_1_aSrv" hidden="1">[15]Indexes!$K$62</definedName>
    <definedName name="FDP_248_1_aSrv" localSheetId="6" hidden="1">#REF!</definedName>
    <definedName name="FDP_248_1_aSrv" hidden="1">[15]Indexes!$E$63</definedName>
    <definedName name="FDP_249_1_aSrv" localSheetId="6" hidden="1">#REF!</definedName>
    <definedName name="FDP_249_1_aSrv" hidden="1">[15]Indexes!$H$63</definedName>
    <definedName name="FDP_25_1_aUrv" hidden="1">#REF!</definedName>
    <definedName name="FDP_250_1_aSrv" localSheetId="6" hidden="1">#REF!</definedName>
    <definedName name="FDP_250_1_aSrv" hidden="1">[15]Indexes!$I$63</definedName>
    <definedName name="FDP_251_1_aSrv" localSheetId="6" hidden="1">#REF!</definedName>
    <definedName name="FDP_251_1_aSrv" hidden="1">[15]Indexes!$J$63</definedName>
    <definedName name="FDP_252_1_aSrv" localSheetId="6" hidden="1">#REF!</definedName>
    <definedName name="FDP_252_1_aSrv" hidden="1">[15]Indexes!$K$63</definedName>
    <definedName name="FDP_253_1_aSrv" localSheetId="6" hidden="1">#REF!</definedName>
    <definedName name="FDP_253_1_aSrv" hidden="1">[15]Indexes!$E$64</definedName>
    <definedName name="FDP_254_1_aSrv" localSheetId="6" hidden="1">#REF!</definedName>
    <definedName name="FDP_254_1_aSrv" hidden="1">[15]Indexes!$E$65</definedName>
    <definedName name="FDP_255_1_aSrv" localSheetId="6" hidden="1">#REF!</definedName>
    <definedName name="FDP_255_1_aSrv" hidden="1">[15]Indexes!$E$66</definedName>
    <definedName name="FDP_256_1_aSrv" localSheetId="6" hidden="1">#REF!</definedName>
    <definedName name="FDP_256_1_aSrv" hidden="1">[15]Indexes!$E$67</definedName>
    <definedName name="FDP_257_1_aSrv" localSheetId="6" hidden="1">#REF!</definedName>
    <definedName name="FDP_257_1_aSrv" hidden="1">[15]Indexes!$E$68</definedName>
    <definedName name="FDP_258_1_aSrv" localSheetId="6" hidden="1">#REF!</definedName>
    <definedName name="FDP_258_1_aSrv" hidden="1">[15]Indexes!$E$69</definedName>
    <definedName name="FDP_259_1_aSrv" localSheetId="6" hidden="1">#REF!</definedName>
    <definedName name="FDP_259_1_aSrv" hidden="1">[15]Indexes!$E$70</definedName>
    <definedName name="FDP_26_1_aUrv" hidden="1">#REF!</definedName>
    <definedName name="FDP_260_1_aSrv" localSheetId="6" hidden="1">#REF!</definedName>
    <definedName name="FDP_260_1_aSrv" hidden="1">[15]Indexes!$E$71</definedName>
    <definedName name="FDP_261_1_aSrv" localSheetId="6" hidden="1">#REF!</definedName>
    <definedName name="FDP_261_1_aSrv" hidden="1">[15]Indexes!$E$72</definedName>
    <definedName name="FDP_264_1_aUrv" localSheetId="6" hidden="1">#REF!</definedName>
    <definedName name="FDP_264_1_aUrv" hidden="1">[15]Indexes!$E$81</definedName>
    <definedName name="FDP_265_1_aUrv" localSheetId="6" hidden="1">#REF!</definedName>
    <definedName name="FDP_265_1_aUrv" hidden="1">[15]Indexes!$H$81</definedName>
    <definedName name="FDP_266_1_aUrv" localSheetId="6" hidden="1">#REF!</definedName>
    <definedName name="FDP_266_1_aUrv" hidden="1">[15]Indexes!$I$81</definedName>
    <definedName name="FDP_267_1_aUrv" localSheetId="6" hidden="1">#REF!</definedName>
    <definedName name="FDP_267_1_aUrv" hidden="1">[15]Indexes!$J$81</definedName>
    <definedName name="FDP_268_1_aUrv" localSheetId="6" hidden="1">#REF!</definedName>
    <definedName name="FDP_268_1_aUrv" hidden="1">[15]Indexes!$K$81</definedName>
    <definedName name="FDP_269_1_aUrv" localSheetId="6" hidden="1">#REF!</definedName>
    <definedName name="FDP_269_1_aUrv" hidden="1">[15]Indexes!$E$82</definedName>
    <definedName name="FDP_27_1_aUrv" hidden="1">#REF!</definedName>
    <definedName name="FDP_270_1_aUrv" localSheetId="6" hidden="1">#REF!</definedName>
    <definedName name="FDP_270_1_aUrv" hidden="1">[15]Indexes!$H$82</definedName>
    <definedName name="FDP_271_1_aUrv" localSheetId="6" hidden="1">#REF!</definedName>
    <definedName name="FDP_271_1_aUrv" hidden="1">[15]Indexes!$I$82</definedName>
    <definedName name="FDP_272_1_aUrv" localSheetId="6" hidden="1">#REF!</definedName>
    <definedName name="FDP_272_1_aUrv" hidden="1">[15]Indexes!$J$82</definedName>
    <definedName name="FDP_273_1_aUrv" localSheetId="6" hidden="1">#REF!</definedName>
    <definedName name="FDP_273_1_aUrv" hidden="1">[15]Indexes!$K$82</definedName>
    <definedName name="FDP_274_1_aUrv" localSheetId="6" hidden="1">#REF!</definedName>
    <definedName name="FDP_274_1_aUrv" hidden="1">[15]Indexes!$E$83</definedName>
    <definedName name="FDP_275_1_aUrv" localSheetId="6" hidden="1">#REF!</definedName>
    <definedName name="FDP_275_1_aUrv" hidden="1">[15]Indexes!$H$83</definedName>
    <definedName name="FDP_276_1_aUrv" localSheetId="6" hidden="1">#REF!</definedName>
    <definedName name="FDP_276_1_aUrv" hidden="1">[15]Indexes!$I$83</definedName>
    <definedName name="FDP_277_1_aUrv" localSheetId="6" hidden="1">#REF!</definedName>
    <definedName name="FDP_277_1_aUrv" hidden="1">[15]Indexes!$J$83</definedName>
    <definedName name="FDP_278_1_aUrv" localSheetId="6" hidden="1">#REF!</definedName>
    <definedName name="FDP_278_1_aUrv" hidden="1">[15]Indexes!$K$83</definedName>
    <definedName name="FDP_279_1_aSrv" localSheetId="6" hidden="1">#REF!</definedName>
    <definedName name="FDP_279_1_aSrv" hidden="1">[15]Indexes!$E$84</definedName>
    <definedName name="FDP_28_1_aUrv" hidden="1">#REF!</definedName>
    <definedName name="FDP_3_1_aUrv" hidden="1">#REF!</definedName>
    <definedName name="FDP_30_1_aUrv" hidden="1">#REF!</definedName>
    <definedName name="FDP_31_1_aUrv" hidden="1">#REF!</definedName>
    <definedName name="FDP_33_1_aUrv" hidden="1">#REF!</definedName>
    <definedName name="FDP_34_1_aU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Urv" hidden="1">#REF!</definedName>
    <definedName name="FDP_42_1_aUrv" hidden="1">#REF!</definedName>
    <definedName name="FDP_44_1_aUrv" hidden="1">#REF!</definedName>
    <definedName name="FDP_45_1_aUrv" hidden="1">#REF!</definedName>
    <definedName name="FDP_46_1_aUrv" hidden="1">#REF!</definedName>
    <definedName name="FDP_47_1_aUrv" hidden="1">#REF!</definedName>
    <definedName name="FDP_49_1_aUrv" hidden="1">#REF!</definedName>
    <definedName name="FDP_5_1_aUrv" hidden="1">#REF!</definedName>
    <definedName name="FDP_50_1_aUrv" hidden="1">#REF!</definedName>
    <definedName name="FDP_51_1_aSrv" hidden="1">#REF!</definedName>
    <definedName name="FDP_52_1_aUrv" hidden="1">#REF!</definedName>
    <definedName name="FDP_53_1_aUrv" hidden="1">#REF!</definedName>
    <definedName name="FDP_54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Urv" hidden="1">#REF!</definedName>
    <definedName name="FDP_71_1_aSrv" hidden="1">#REF!</definedName>
    <definedName name="FDP_72_1_aUrv" hidden="1">#REF!</definedName>
    <definedName name="FDP_73_1_aUrv" hidden="1">#REF!</definedName>
    <definedName name="FDP_74_1_aUrv" hidden="1">#REF!</definedName>
    <definedName name="FDP_76_1_aUrv" hidden="1">#REF!</definedName>
    <definedName name="FDP_77_1_aUrv" hidden="1">#REF!</definedName>
    <definedName name="FDP_79_1_aUrv" hidden="1">#REF!</definedName>
    <definedName name="FDP_8_1_aU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2_1_aS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ferw" localSheetId="6"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localSheetId="6"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hidden="1">#REF!</definedName>
    <definedName name="gls_ACT_FORM_OFFSET" hidden="1">#REF!</definedName>
    <definedName name="gls_ADMIN" localSheetId="6" hidden="1">#REF!</definedName>
    <definedName name="gls_ADMIN" hidden="1">[16]_Control!$D$30</definedName>
    <definedName name="gls_ALLOW_BOTH_PC" localSheetId="6" hidden="1">#REF!</definedName>
    <definedName name="gls_ALLOW_BOTH_PC" hidden="1">[16]_Control!$D$52</definedName>
    <definedName name="gls_ALLOW_PARENT_OR_CONSOLIDATED" localSheetId="6" hidden="1">#REF!</definedName>
    <definedName name="gls_ALLOW_PARENT_OR_CONSOLIDATED" hidden="1">[16]_Control!$D$41</definedName>
    <definedName name="gls_ALLOW_PUBLISH" localSheetId="6" hidden="1">#REF!</definedName>
    <definedName name="gls_ALLOW_PUBLISH" hidden="1">[16]_Control!$D$27</definedName>
    <definedName name="gls_CF_BEGINS" localSheetId="6" hidden="1">#REF!</definedName>
    <definedName name="gls_CF_BEGINS" hidden="1">[16]_Control!$D$38</definedName>
    <definedName name="gls_CFD_CHANGEACT" localSheetId="6" hidden="1">#REF!</definedName>
    <definedName name="gls_CFD_CHANGEACT" hidden="1">[16]_Control!$D$45</definedName>
    <definedName name="gls_CFD_CHANGEEST" localSheetId="6" hidden="1">#REF!</definedName>
    <definedName name="gls_CFD_CHANGEEST" hidden="1">[16]_Control!$D$46</definedName>
    <definedName name="gls_CFD_FIRSTAVAIL" localSheetId="6" hidden="1">#REF!</definedName>
    <definedName name="gls_CFD_FIRSTAVAIL" hidden="1">[16]_Control!$D$47</definedName>
    <definedName name="gls_CFD_LISTAVAIL" localSheetId="6" hidden="1">#REF!</definedName>
    <definedName name="gls_CFD_LISTAVAIL" hidden="1">[16]_Control!$D$48</definedName>
    <definedName name="gls_CFD_SELECTED" localSheetId="6" hidden="1">#REF!</definedName>
    <definedName name="gls_CFD_SELECTED" hidden="1">[16]_Control!$D$44</definedName>
    <definedName name="gls_CHANGED_NAMES" localSheetId="6" hidden="1">#REF!</definedName>
    <definedName name="gls_CHANGED_NAMES" hidden="1">[16]_Control!$D$25</definedName>
    <definedName name="gls_CHG_KEY_USER" localSheetId="6" hidden="1">#REF!</definedName>
    <definedName name="gls_CHG_KEY_USER" hidden="1">[16]_Control!$D$10</definedName>
    <definedName name="gls_CHG_SEL_ONLY" localSheetId="6" hidden="1">#REF!</definedName>
    <definedName name="gls_CHG_SEL_ONLY" hidden="1">[16]_Control!$D$9</definedName>
    <definedName name="gls_COMPANY_WORKBOOK_ID" localSheetId="6" hidden="1">#REF!</definedName>
    <definedName name="gls_COMPANY_WORKBOOK_ID" hidden="1">[16]_Control!$D$17</definedName>
    <definedName name="gls_DELETED_PERIODS" localSheetId="6" hidden="1">#REF!</definedName>
    <definedName name="gls_DELETED_PERIODS" hidden="1">[16]_Control!$J$1</definedName>
    <definedName name="gls_EST_FORM_OFFSET" hidden="1">#REF!</definedName>
    <definedName name="gls_EXC_NOT_EXT" localSheetId="6" hidden="1">#REF!</definedName>
    <definedName name="gls_EXC_NOT_EXT" hidden="1">[16]_Control!$D$35</definedName>
    <definedName name="gls_EXISTING_PERIODS" localSheetId="6" hidden="1">#REF!</definedName>
    <definedName name="gls_EXISTING_PERIODS" hidden="1">[16]_Control!$G$1</definedName>
    <definedName name="gls_EXT_BELOW_PBT" localSheetId="6" hidden="1">#REF!</definedName>
    <definedName name="gls_EXT_BELOW_PBT" hidden="1">[16]_Control!$D$39</definedName>
    <definedName name="gls_EXT_LINK_GLOSS" localSheetId="6" hidden="1">#REF!</definedName>
    <definedName name="gls_EXT_LINK_GLOSS" hidden="1">[16]_Control!$D$50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LOSS_MONTHS" localSheetId="6" hidden="1">#REF!</definedName>
    <definedName name="gls_GLOSS_MONTHS" hidden="1">[16]_Control!$A$1:$A$12</definedName>
    <definedName name="gls_GW_IN" localSheetId="6" hidden="1">#REF!</definedName>
    <definedName name="gls_GW_IN" hidden="1">[16]_Control!$D$36</definedName>
    <definedName name="gls_IIAA_IN" localSheetId="6" hidden="1">#REF!</definedName>
    <definedName name="gls_IIAA_IN" hidden="1">[16]_Control!$D$37</definedName>
    <definedName name="gls_InterimValue" localSheetId="6" hidden="1">#REF!</definedName>
    <definedName name="gls_InterimValue" hidden="1">[16]_Control!$D$22</definedName>
    <definedName name="gls_KEY_DATA" hidden="1">#REF!</definedName>
    <definedName name="gls_KEY_VALUE" hidden="1">#REF!</definedName>
    <definedName name="gls_LANGUAGE" localSheetId="6" hidden="1">#REF!</definedName>
    <definedName name="gls_LANGUAGE" hidden="1">[16]_Control!$D$23</definedName>
    <definedName name="gls_NEXT_PK" localSheetId="6" hidden="1">#REF!</definedName>
    <definedName name="gls_NEXT_PK" hidden="1">[16]_Control!$D$21</definedName>
    <definedName name="gls_PERIOD_CODE" hidden="1">#REF!</definedName>
    <definedName name="gls_PERIOD_INDICATOR" hidden="1">#REF!</definedName>
    <definedName name="gls_PERIOD_PARENT_OR_CONSOL" hidden="1">#REF!</definedName>
    <definedName name="gls_PERIOD_TYPE" hidden="1">#REF!</definedName>
    <definedName name="gls_PROFILE_NAME" localSheetId="6" hidden="1">#REF!</definedName>
    <definedName name="gls_PROFILE_NAME" hidden="1">[16]_Control!$D$19</definedName>
    <definedName name="gls_SaveBeforePublish" localSheetId="6" hidden="1">#REF!</definedName>
    <definedName name="gls_SaveBeforePublish" hidden="1">[16]_Control!$D$26</definedName>
    <definedName name="gls_SaveWkbForNewPeriodCodes" localSheetId="6" hidden="1">#REF!</definedName>
    <definedName name="gls_SaveWkbForNewPeriodCodes" hidden="1">[16]_Control!$D$28</definedName>
    <definedName name="gls_SHOW_CONTROL_VALUE" localSheetId="6" hidden="1">#REF!</definedName>
    <definedName name="gls_SHOW_CONTROL_VALUE" hidden="1">[16]_Control!$D$1</definedName>
    <definedName name="gls_SHOW_KEY_VAL_COLUMN" localSheetId="6" hidden="1">#REF!</definedName>
    <definedName name="gls_SHOW_KEY_VAL_COLUMN" hidden="1">[16]_Control!$D$11</definedName>
    <definedName name="gls_SHOW_KEY_VALUES" localSheetId="6" hidden="1">#REF!</definedName>
    <definedName name="gls_SHOW_KEY_VALUES" hidden="1">[16]_Control!$D$8</definedName>
    <definedName name="gls_SHOW_LINKED_ITEMS" localSheetId="6" hidden="1">#REF!</definedName>
    <definedName name="gls_SHOW_LINKED_ITEMS" hidden="1">[16]_Control!$D$6</definedName>
    <definedName name="gls_SHOW_LOCAL_NAMES" localSheetId="6" hidden="1">#REF!</definedName>
    <definedName name="gls_SHOW_LOCAL_NAMES" hidden="1">[16]_Control!$D$2</definedName>
    <definedName name="gls_SHOW_MULTIPLIERS" localSheetId="6" hidden="1">#REF!</definedName>
    <definedName name="gls_SHOW_MULTIPLIERS" hidden="1">[16]_Control!$D$7</definedName>
    <definedName name="gls_SHOW_PK_COLUMN" localSheetId="6" hidden="1">#REF!</definedName>
    <definedName name="gls_SHOW_PK_COLUMN" hidden="1">[16]_Control!$D$5</definedName>
    <definedName name="gls_SHOW_STATUS_INFORMATION" localSheetId="6" hidden="1">#REF!</definedName>
    <definedName name="gls_SHOW_STATUS_INFORMATION" hidden="1">[16]_Control!$D$3</definedName>
    <definedName name="gls_SHOW_UNITS" localSheetId="6" hidden="1">#REF!</definedName>
    <definedName name="gls_SHOW_UNITS" hidden="1">[16]_Control!$D$4</definedName>
    <definedName name="gls_SPARE_YEARS" hidden="1">#REF!</definedName>
    <definedName name="gls_SPECIAL_DIALOG" localSheetId="6" hidden="1">#REF!</definedName>
    <definedName name="gls_SPECIAL_DIALOG" hidden="1">[16]_Control!$D$49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localSheetId="6" hidden="1">#REF!</definedName>
    <definedName name="gls_StockTicker" hidden="1">[16]_Control!$D$20</definedName>
    <definedName name="gls_TEMP_PERIOD_CODE" hidden="1">#REF!</definedName>
    <definedName name="gls_THISWORKBOOK_NAME" localSheetId="6" hidden="1">#REF!</definedName>
    <definedName name="gls_THISWORKBOOK_NAME" hidden="1">[16]_Control!$D$18</definedName>
    <definedName name="gls_UNUSUAL_POS" localSheetId="6" hidden="1">#REF!</definedName>
    <definedName name="gls_UNUSUAL_POS" hidden="1">[16]_Control!$D$40</definedName>
    <definedName name="gls_USER_CELL_FORMAT" localSheetId="6" hidden="1">#REF!</definedName>
    <definedName name="gls_USER_CELL_FORMAT" hidden="1">[16]_Control!$D$51</definedName>
    <definedName name="gls_USING_CONSOLIDATED" localSheetId="6" hidden="1">#REF!</definedName>
    <definedName name="gls_USING_CONSOLIDATED" hidden="1">[16]_Control!$D$34</definedName>
    <definedName name="gls_YEAR_AE_CONTROL" hidden="1">#REF!</definedName>
    <definedName name="gls_YEAR_END_ROW" hidden="1">#REF!</definedName>
    <definedName name="gls_YetToRunStartupWizard" localSheetId="6" hidden="1">#REF!</definedName>
    <definedName name="gls_YetToRunStartupWizard" hidden="1">[16]_Control!$D$29</definedName>
    <definedName name="HTML_CodePage" hidden="1">1252</definedName>
    <definedName name="HTML_Control" localSheetId="6" hidden="1">{"'Outline (2)'!$A$1:$Q$7"}</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6"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6" hidden="1">40917.624212963</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hidden="1">#REF!</definedName>
    <definedName name="MODEL_db_ORIGINATOR" hidden="1">"1"</definedName>
    <definedName name="MODEL_db_TICKER" hidden="1">"ABC"</definedName>
    <definedName name="q" localSheetId="6" hidden="1">{"Qtr Op Mgd Q2",#N/A,FALSE,"Qtr-Op (Mng)";"Qtr Op Rpt Q2",#N/A,FALSE,"Qtr-Op (Rpt)";"Operating Vs Reported",#N/A,FALSE,"Rpt-Op Inc"}</definedName>
    <definedName name="q" hidden="1">{"Qtr Op Mgd Q2",#N/A,FALSE,"Qtr-Op (Mng)";"Qtr Op Rpt Q2",#N/A,FALSE,"Qtr-Op (Rpt)";"Operating Vs Reported",#N/A,FALSE,"Rpt-Op Inc"}</definedName>
    <definedName name="qwer" localSheetId="6" hidden="1">{"'Outline (2)'!$A$1:$Q$7"}</definedName>
    <definedName name="qwer" hidden="1">{"'Outline (2)'!$A$1:$Q$7"}</definedName>
    <definedName name="rep" localSheetId="6" hidden="1">{#N/A,#N/A,FALSE,"COVER";#N/A,#N/A,FALSE,"VALUATION";#N/A,#N/A,FALSE,"FORECAST";#N/A,#N/A,FALSE,"FY ANALYSIS ";#N/A,#N/A,FALSE," HY ANALYSIS"}</definedName>
    <definedName name="rep" hidden="1">{#N/A,#N/A,FALSE,"COVER";#N/A,#N/A,FALSE,"VALUATION";#N/A,#N/A,FALSE,"FORECAST";#N/A,#N/A,FALSE,"FY ANALYSIS ";#N/A,#N/A,FALSE," HY ANALYSIS"}</definedName>
    <definedName name="RiM_A.ValMethod" localSheetId="6" hidden="1">#REF!</definedName>
    <definedName name="RiM_A.ValMethod" hidden="1">[17]Database!$C$12</definedName>
    <definedName name="RiM_SHAREUNITS" hidden="1">"U.WN.MIL"</definedName>
    <definedName name="RiM_UNITS" hidden="1">"U.CUR.MIL"</definedName>
    <definedName name="rrrrrr"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localSheetId="6" hidden="1">#REF!</definedName>
    <definedName name="Rwvu.bal_98." hidden="1">[8]BALSHT_S!$C$1:$H$65536</definedName>
    <definedName name="Rwvu.Full_Year." localSheetId="6" hidden="1">#REF!,#REF!,#REF!,#REF!</definedName>
    <definedName name="Rwvu.Full_Year." hidden="1">[8]PE1_S!$D$1:$H$65536,[8]PE1_S!$L$1:$M$65536,[8]PE1_S!$O$1:$P$65536,[8]PE1_S!$R$1:$S$65536</definedName>
    <definedName name="s" localSheetId="6" hidden="1">{"IND","COMPANIES",TRUE}</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localSheetId="6" hidden="1">0</definedName>
    <definedName name="solver_lin" hidden="1">2</definedName>
    <definedName name="solver_lin_1" hidden="1">0</definedName>
    <definedName name="solver_neg" hidden="1">2</definedName>
    <definedName name="solver_num" hidden="1">0</definedName>
    <definedName name="solver_nwt" hidden="1">1</definedName>
    <definedName name="solver_opt" localSheetId="6" hidden="1">#REF!</definedName>
    <definedName name="solver_opt" hidden="1">[18]old!#REF!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localSheetId="6" hidden="1">5.05</definedName>
    <definedName name="solver_val" hidden="1">0</definedName>
    <definedName name="srthhdg" localSheetId="6"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localSheetId="6" hidden="1">#REF!</definedName>
    <definedName name="Swvu.bal_98." hidden="1">[8]BALSHT_S!$A$1:$M$65536</definedName>
    <definedName name="Swvu.Detail." localSheetId="6" hidden="1">#REF!</definedName>
    <definedName name="Swvu.Detail." hidden="1">'[9]Fert. &amp; Chem.'!$J$8</definedName>
    <definedName name="Swvu.Forestry." localSheetId="6" hidden="1">#REF!</definedName>
    <definedName name="Swvu.Forestry." hidden="1">[9]Bunnings!$D$384</definedName>
    <definedName name="Swvu.Full_Year." localSheetId="6" hidden="1">#REF!</definedName>
    <definedName name="Swvu.Full_Year." hidden="1">[8]PE1_S!$A$1:$Z$65536</definedName>
    <definedName name="Swvu.Merch_Summary." localSheetId="6" hidden="1">#REF!</definedName>
    <definedName name="Swvu.Merch_Summary." hidden="1">[9]Bunnings!$F$106</definedName>
    <definedName name="Swvu.Summary." localSheetId="6" hidden="1">#REF!</definedName>
    <definedName name="Swvu.Summary." hidden="1">'[9]Fert. &amp; Chem.'!$A$35:$IV$35</definedName>
    <definedName name="Swvu.Warehouse." localSheetId="6" hidden="1">#REF!</definedName>
    <definedName name="Swvu.Warehouse." hidden="1">[9]Bunnings!$G$102</definedName>
    <definedName name="Tigr_Exhibit2cf0c7a4_8079_452d_90b1_946b4ca5791e" localSheetId="6" hidden="1">#REF!</definedName>
    <definedName name="Tigr_Exhibit2cf0c7a4_8079_452d_90b1_946b4ca5791e" hidden="1">[19]GS!#REF!</definedName>
    <definedName name="Tigr_Exhibit3edd6723_b4b8_4c96_a3d2_86d3ddbd543d" localSheetId="6" hidden="1">#REF!</definedName>
    <definedName name="Tigr_Exhibit3edd6723_b4b8_4c96_a3d2_86d3ddbd543d" hidden="1">[19]GS!#REF!</definedName>
    <definedName name="Tigr_Exhibitf2941059_9aad_40de_bd7f_fb976c9da072" localSheetId="6" hidden="1">#REF!</definedName>
    <definedName name="Tigr_Exhibitf2941059_9aad_40de_bd7f_fb976c9da072" hidden="1">[19]GS!#REF!</definedName>
    <definedName name="ttttt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localSheetId="6" hidden="1">{"PAGE1",#N/A,FALSE,"Consolidation";"PAGE2",#N/A,FALSE,"Consolidation";"PAGE3",#N/A,FALSE,"Consolidation";"PAGE4",#N/A,FALSE,"Consolidation";"PAGE5",#N/A,FALSE,"Consolidation";"PAGE6",#N/A,FALSE,"Consolidation";"PAGE7",#N/A,FALSE,"Consolidation"}</definedName>
    <definedName name="uknown_CWN" hidden="1">{"PAGE1",#N/A,FALSE,"Consolidation";"PAGE2",#N/A,FALSE,"Consolidation";"PAGE3",#N/A,FALSE,"Consolidation";"PAGE4",#N/A,FALSE,"Consolidation";"PAGE5",#N/A,FALSE,"Consolidation";"PAGE6",#N/A,FALSE,"Consolidation";"PAGE7",#N/A,FALSE,"Consolidation"}</definedName>
    <definedName name="unknown" localSheetId="6"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localSheetId="6"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localSheetId="6"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localSheetId="6" hidden="1">{"Print Summary",#N/A,FALSE,"Bal_Graphs";"Print Summary",#N/A,FALSE,"DCF";"Print Summary",#N/A,FALSE,"Graphs";"Print Summary",#N/A,FALSE,"Summary"}</definedName>
    <definedName name="unknown2" hidden="1">{"Print Summary",#N/A,FALSE,"Bal_Graphs";"Print Summary",#N/A,FALSE,"DCF";"Print Summary",#N/A,FALSE,"Graphs";"Print Summary",#N/A,FALSE,"Summary"}</definedName>
    <definedName name="unknown2_1" localSheetId="6"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localSheetId="6"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localSheetId="6"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localSheetId="6" hidden="1">{"PAGE1",#N/A,FALSE,"Consolidation";"PAGE2",#N/A,FALSE,"Consolidation";"PAGE3",#N/A,FALSE,"Consolidation";"PAGE4",#N/A,FALSE,"Consolidation";"PAGE5",#N/A,FALSE,"Consolidation";"PAGE6",#N/A,FALSE,"Consolidation";"PAGE7",#N/A,FALSE,"Consolidation"}</definedName>
    <definedName name="unknown3" hidden="1">{"PAGE1",#N/A,FALSE,"Consolidation";"PAGE2",#N/A,FALSE,"Consolidation";"PAGE3",#N/A,FALSE,"Consolidation";"PAGE4",#N/A,FALSE,"Consolidation";"PAGE5",#N/A,FALSE,"Consolidation";"PAGE6",#N/A,FALSE,"Consolidation";"PAGE7",#N/A,FALSE,"Consolidation"}</definedName>
    <definedName name="unknown3_1" localSheetId="6"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localSheetId="6"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localSheetId="6"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localSheetId="6"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localSheetId="6"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localSheetId="6"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localSheetId="6"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localSheetId="6" hidden="1">{"Print Summary",#N/A,FALSE,"Bal_Graphs";"Print Summary",#N/A,FALSE,"DCF";"Print Summary",#N/A,FALSE,"Graphs";"Print Summary",#N/A,FALSE,"Summary"}</definedName>
    <definedName name="unknown6" hidden="1">{"Print Summary",#N/A,FALSE,"Bal_Graphs";"Print Summary",#N/A,FALSE,"DCF";"Print Summary",#N/A,FALSE,"Graphs";"Print Summary",#N/A,FALSE,"Summary"}</definedName>
    <definedName name="unknown6_1" localSheetId="6"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localSheetId="6"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localSheetId="6"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localSheetId="6" hidden="1">{"PAGE1",#N/A,FALSE,"Consolidation";"PAGE2",#N/A,FALSE,"Consolidation";"PAGE3",#N/A,FALSE,"Consolidation";"PAGE4",#N/A,FALSE,"Consolidation";"PAGE5",#N/A,FALSE,"Consolidation";"PAGE6",#N/A,FALSE,"Consolidation";"PAGE7",#N/A,FALSE,"Consolidation"}</definedName>
    <definedName name="unknown7" hidden="1">{"PAGE1",#N/A,FALSE,"Consolidation";"PAGE2",#N/A,FALSE,"Consolidation";"PAGE3",#N/A,FALSE,"Consolidation";"PAGE4",#N/A,FALSE,"Consolidation";"PAGE5",#N/A,FALSE,"Consolidation";"PAGE6",#N/A,FALSE,"Consolidation";"PAGE7",#N/A,FALSE,"Consolidation"}</definedName>
    <definedName name="unknown7_1" localSheetId="6"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localSheetId="6"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localSheetId="6"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localSheetId="6" hidden="1">{"Full_Year",#N/A,FALSE,"PE1_S";"Full_Year",#N/A,FALSE,"Cashflow_EPS";"Full_Year",#N/A,FALSE,"EBIT_DIV"}</definedName>
    <definedName name="war.client_detailed_skc" hidden="1">{"Full_Year",#N/A,FALSE,"PE1_S";"Full_Year",#N/A,FALSE,"Cashflow_EPS";"Full_Year",#N/A,FALSE,"EBIT_DIV"}</definedName>
    <definedName name="warn.full_client_skc" localSheetId="6" hidden="1">{"Full_Year",#N/A,FALSE,"PE1_S";"Automotive",#N/A,FALSE,"Auto_EBIT";#N/A,#N/A,FALSE,"Industrial_EBIT";#N/A,#N/A,FALSE,"Webforge_EBIT"}</definedName>
    <definedName name="warn.full_client_skc" hidden="1">{"Full_Year",#N/A,FALSE,"PE1_S";"Automotive",#N/A,FALSE,"Auto_EBIT";#N/A,#N/A,FALSE,"Industrial_EBIT";#N/A,#N/A,FALSE,"Webforge_EBIT"}</definedName>
    <definedName name="wrn.1q97." localSheetId="6"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6"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6"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localSheetId="6"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6"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localSheetId="6" hidden="1">{"Summary",#N/A,FALSE,"Bunnings";"Merch_Summary",#N/A,FALSE,"Bunnings";"Forestry",#N/A,FALSE,"Bunnings"}</definedName>
    <definedName name="wrn.Bunnings." hidden="1">{"Summary",#N/A,FALSE,"Bunnings";"Merch_Summary",#N/A,FALSE,"Bunnings";"Forestry",#N/A,FALSE,"Bunnings"}</definedName>
    <definedName name="wrn.Cable." localSheetId="6" hidden="1">{"Cable_front",#N/A,TRUE,"Cable";"Cable_back",#N/A,TRUE,"Cable"}</definedName>
    <definedName name="wrn.Cable." hidden="1">{"Cable_front",#N/A,TRUE,"Cable";"Cable_back",#N/A,TRUE,"Cable"}</definedName>
    <definedName name="wrn.Client." localSheetId="6" hidden="1">{"Full_Year",#N/A,FALSE,"PE1_S";#N/A,#N/A,FALSE,"DIVIS_S"}</definedName>
    <definedName name="wrn.Client." hidden="1">{"Full_Year",#N/A,FALSE,"PE1_S";#N/A,#N/A,FALSE,"DIVIS_S"}</definedName>
    <definedName name="wrn.Client._1" localSheetId="6" hidden="1">{"Full_Year",#N/A,FALSE,"PE1_S";#N/A,#N/A,FALSE,"DIVIS_S"}</definedName>
    <definedName name="wrn.Client._1" hidden="1">{"Full_Year",#N/A,FALSE,"PE1_S";#N/A,#N/A,FALSE,"DIVIS_S"}</definedName>
    <definedName name="wrn.Client._2" localSheetId="6" hidden="1">{"Full_Year",#N/A,FALSE,"PE1_S";#N/A,#N/A,FALSE,"DIVIS_S"}</definedName>
    <definedName name="wrn.Client._2" hidden="1">{"Full_Year",#N/A,FALSE,"PE1_S";#N/A,#N/A,FALSE,"DIVIS_S"}</definedName>
    <definedName name="wrn.Client_CWN" localSheetId="6" hidden="1">{"Full_Year",#N/A,FALSE,"PE1_S";#N/A,#N/A,FALSE,"DIVIS_S"}</definedName>
    <definedName name="wrn.Client_CWN" hidden="1">{"Full_Year",#N/A,FALSE,"PE1_S";#N/A,#N/A,FALSE,"DIVIS_S"}</definedName>
    <definedName name="wrn.Client_Detailed." localSheetId="6" hidden="1">{"Full_Year",#N/A,FALSE,"PE1_S";"Full_Year",#N/A,FALSE,"Cashflow_EPS";"Full_Year",#N/A,FALSE,"EBIT_DIV"}</definedName>
    <definedName name="wrn.Client_Detailed." hidden="1">{"Full_Year",#N/A,FALSE,"PE1_S";"Full_Year",#N/A,FALSE,"Cashflow_EPS";"Full_Year",#N/A,FALSE,"EBIT_DIV"}</definedName>
    <definedName name="wrn.Client_Detailed._1" localSheetId="6" hidden="1">{"Full_Year",#N/A,FALSE,"PE1_S";"Full_Year",#N/A,FALSE,"Cashflow_EPS";"Full_Year",#N/A,FALSE,"EBIT_DIV"}</definedName>
    <definedName name="wrn.Client_Detailed._1" hidden="1">{"Full_Year",#N/A,FALSE,"PE1_S";"Full_Year",#N/A,FALSE,"Cashflow_EPS";"Full_Year",#N/A,FALSE,"EBIT_DIV"}</definedName>
    <definedName name="wrn.Client_Detailed._2" localSheetId="6" hidden="1">{"Full_Year",#N/A,FALSE,"PE1_S";"Full_Year",#N/A,FALSE,"Cashflow_EPS";"Full_Year",#N/A,FALSE,"EBIT_DIV"}</definedName>
    <definedName name="wrn.Client_Detailed._2" hidden="1">{"Full_Year",#N/A,FALSE,"PE1_S";"Full_Year",#N/A,FALSE,"Cashflow_EPS";"Full_Year",#N/A,FALSE,"EBIT_DIV"}</definedName>
    <definedName name="wrn.client_detailed_CWN" localSheetId="6" hidden="1">{"Full_Year",#N/A,FALSE,"PE1_S";"Full_Year",#N/A,FALSE,"Cashflow_EPS";"Full_Year",#N/A,FALSE,"EBIT_DIV"}</definedName>
    <definedName name="wrn.client_detailed_CWN" hidden="1">{"Full_Year",#N/A,FALSE,"PE1_S";"Full_Year",#N/A,FALSE,"Cashflow_EPS";"Full_Year",#N/A,FALSE,"EBIT_DIV"}</definedName>
    <definedName name="wrn.client_SKC" localSheetId="6" hidden="1">{"Full_Year",#N/A,FALSE,"PE1_S";#N/A,#N/A,FALSE,"DIVIS_S"}</definedName>
    <definedName name="wrn.client_SKC" hidden="1">{"Full_Year",#N/A,FALSE,"PE1_S";#N/A,#N/A,FALSE,"DIVIS_S"}</definedName>
    <definedName name="wrn.Complete._.Repor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6" hidden="1">{"PAGE1",#N/A,FALSE,"Consolidation";"PAGE2",#N/A,FALSE,"Consolidation";"PAGE3",#N/A,FALSE,"Consolidation";"PAGE4",#N/A,FALSE,"Consolidation";"PAGE5",#N/A,FALSE,"Consolidation";"PAGE6",#N/A,FALSE,"Consolidation";"PAGE7",#N/A,FALSE,"Consolidation"}</definedName>
    <definedName name="wrn.cons" hidden="1">{"PAGE1",#N/A,FALSE,"Consolidation";"PAGE2",#N/A,FALSE,"Consolidation";"PAGE3",#N/A,FALSE,"Consolidation";"PAGE4",#N/A,FALSE,"Consolidation";"PAGE5",#N/A,FALSE,"Consolidation";"PAGE6",#N/A,FALSE,"Consolidation";"PAGE7",#N/A,FALSE,"Consolidation"}</definedName>
    <definedName name="wrn.cons_1" localSheetId="6"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localSheetId="6"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localSheetId="6"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localSheetId="6"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localSheetId="6"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localSheetId="6"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localSheetId="6"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localSheetId="6"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ivisional._.Summaries." localSheetId="6" hidden="1">{"Divisional summaries",#N/A,TRUE,"Model"}</definedName>
    <definedName name="wrn.Divisional._.Summaries." hidden="1">{"Divisional summaries",#N/A,TRUE,"Model"}</definedName>
    <definedName name="wrn.Forecast._.Q4a"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localSheetId="6" hidden="1">{#N/A,"Likely capex",TRUE,"Model";#N/A,"Optimal ROAs",TRUE,"Model";"Full Divisional Analysis","Aggressive asset sales",TRUE,"Model"}</definedName>
    <definedName name="wrn.Full._.Divisional._.Analysis." hidden="1">{#N/A,"Likely capex",TRUE,"Model";#N/A,"Optimal ROAs",TRUE,"Model";"Full Divisional Analysis","Aggressive asset sales",TRUE,"Model"}</definedName>
    <definedName name="wrn.Full._.EBITDA._.Valuation." localSheetId="6" hidden="1">{"Full EBITDA valuation",#N/A,FALSE,"Value"}</definedName>
    <definedName name="wrn.Full._.EBITDA._.Valuation." hidden="1">{"Full EBITDA valuation",#N/A,FALSE,"Value"}</definedName>
    <definedName name="wrn.Full._.Report." localSheetId="6"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localSheetId="6"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localSheetId="6"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localSheetId="6"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localSheetId="6" hidden="1">{"Full_Year",#N/A,FALSE,"PE1_S";"Automotive",#N/A,FALSE,"Auto_EBIT";#N/A,#N/A,FALSE,"Industrial_EBIT";#N/A,#N/A,FALSE,"Webforge_EBIT"}</definedName>
    <definedName name="wrn.Full_Client." hidden="1">{"Full_Year",#N/A,FALSE,"PE1_S";"Automotive",#N/A,FALSE,"Auto_EBIT";#N/A,#N/A,FALSE,"Industrial_EBIT";#N/A,#N/A,FALSE,"Webforge_EBIT"}</definedName>
    <definedName name="wrn.Full_Client._1" localSheetId="6"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localSheetId="6"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localSheetId="6"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localSheetId="6" hidden="1">{"Full_Year",#N/A,FALSE,"P&amp;L";#N/A,#N/A,FALSE,"C_flow_EPS";"B_Sheet",#N/A,FALSE,"B_Sheet";"Detail",#N/A,FALSE,"Fert. &amp; Chem.";#N/A,#N/A,FALSE,"Energy";"Merch_Summary",#N/A,FALSE,"Bunnings";"Warehouse",#N/A,FALSE,"Bunnings";"Forestry",#N/A,FALSE,"Bunnings";#N/A,#N/A,FALSE,"Rural"}</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localSheetId="6" hidden="1">{#N/A,#N/A,TRUE,"IGT";#N/A,#N/A,TRUE,"IGTSLOT"}</definedName>
    <definedName name="wrn.IGT._.Model." hidden="1">{#N/A,#N/A,TRUE,"IGT";#N/A,#N/A,TRUE,"IGTSLOT"}</definedName>
    <definedName name="wrn.input._.and._.output." localSheetId="6"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6"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6"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6"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localSheetId="6" hidden="1">{#N/A,#N/A,FALSE,"Income";#N/A,#N/A,FALSE,"EPS";#N/A,#N/A,FALSE,"CashFlow";#N/A,#N/A,FALSE,"Quarterly";#N/A,#N/A,FALSE,"Dividend";#N/A,#N/A,FALSE,"DetailedRegional";#N/A,#N/A,FALSE,"Return On Equity";#N/A,#N/A,FALSE,"Financials &amp; Ratios";#N/A,#N/A,FALSE,"Other";#N/A,#N/A,FALSE,"Inventory"}</definedName>
    <definedName name="wrn.Level._.4." hidden="1">{#N/A,#N/A,FALSE,"Income";#N/A,#N/A,FALSE,"EPS";#N/A,#N/A,FALSE,"CashFlow";#N/A,#N/A,FALSE,"Quarterly";#N/A,#N/A,FALSE,"Dividend";#N/A,#N/A,FALSE,"DetailedRegional";#N/A,#N/A,FALSE,"Return On Equity";#N/A,#N/A,FALSE,"Financials &amp; Ratios";#N/A,#N/A,FALSE,"Other";#N/A,#N/A,FALSE,"Inventory"}</definedName>
    <definedName name="wrn.Level._.4._1" localSheetId="6"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localSheetId="6"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localSheetId="6" hidden="1">{#N/A,#N/A,FALSE,"EPS";#N/A,#N/A,FALSE,"EBITDA"}</definedName>
    <definedName name="wrn.Lodging." hidden="1">{#N/A,#N/A,FALSE,"EPS";#N/A,#N/A,FALSE,"EBITDA"}</definedName>
    <definedName name="wrn.Main._.Report._.All._.Sections."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localSheetId="6" hidden="1">{#N/A,#N/A,FALSE,"MIR";#N/A,#N/A,FALSE,"NYNY"}</definedName>
    <definedName name="wrn.mirBellagio." hidden="1">{#N/A,#N/A,FALSE,"MIR";#N/A,#N/A,FALSE,"NYNY"}</definedName>
    <definedName name="wrn.Model." localSheetId="6" hidden="1">{#N/A,#N/A,FALSE,"PRH";#N/A,#N/A,FALSE,"Units"}</definedName>
    <definedName name="wrn.Model." hidden="1">{#N/A,#N/A,FALSE,"PRH";#N/A,#N/A,FALSE,"Units"}</definedName>
    <definedName name="wrn.Model._.Level._.3." localSheetId="6"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Level._.3._1" localSheetId="6"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localSheetId="6"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localSheetId="6"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pres." localSheetId="6"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6"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6" hidden="1">{"Cashflow",#N/A,FALSE,"CASHFLOW";"DCF",#N/A,FALSE,"CASHFLOW"}</definedName>
    <definedName name="wrn.Print." hidden="1">{"Cashflow",#N/A,FALSE,"CASHFLOW";"DCF",#N/A,FALSE,"CASHFLOW"}</definedName>
    <definedName name="wrn.Q2._.Press._.Release." localSheetId="6" hidden="1">{"Q2_STMT_INC_PR",#N/A,FALSE,"STMT OF INC";"Q2 SUPPL INFO PR",#N/A,FALSE,"SUPPL INFO"}</definedName>
    <definedName name="wrn.Q2._.Press._.Release." hidden="1">{"Q2_STMT_INC_PR",#N/A,FALSE,"STMT OF INC";"Q2 SUPPL INFO PR",#N/A,FALSE,"SUPPL INFO"}</definedName>
    <definedName name="wrn.Report." localSheetId="6" hidden="1">{"Cashflow",#N/A,FALSE,"CASHFLOW";"DCF",#N/A,FALSE,"CASHFLOW"}</definedName>
    <definedName name="wrn.Report." hidden="1">{"Cashflow",#N/A,FALSE,"CASHFLOW";"DCF",#N/A,FALSE,"CASHFLOW"}</definedName>
    <definedName name="wrn.Revenue._.Details." localSheetId="6"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localSheetId="6"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_1" localSheetId="6"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localSheetId="6"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localSheetId="6"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localSheetId="6"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est." localSheetId="6" hidden="1">{"Detail",#N/A,FALSE,"FULLESTI";#N/A,#N/A,FALSE,"USMEDCOY"}</definedName>
    <definedName name="wrn.Test." hidden="1">{"Detail",#N/A,FALSE,"FULLESTI";#N/A,#N/A,FALSE,"USMEDCOY"}</definedName>
    <definedName name="wrn.Variance._.Q4" localSheetId="6" hidden="1">{"Variance Q4",#N/A,FALSE,"Var"}</definedName>
    <definedName name="wrn.Variance._.Q4" hidden="1">{"Variance Q4",#N/A,FALSE,"Var"}</definedName>
    <definedName name="wrn.weekly." localSheetId="6"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year._.end." localSheetId="6"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localSheetId="6"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localSheetId="6"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localSheetId="6"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localSheetId="6"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localSheetId="6"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localSheetId="6" hidden="1">{"PAGE1",#N/A,FALSE,"Consolidation";"PAGE2",#N/A,FALSE,"Consolidation";"PAGE3",#N/A,FALSE,"Consolidation";"PAGE4",#N/A,FALSE,"Consolidation";"PAGE5",#N/A,FALSE,"Consolidation";"PAGE6",#N/A,FALSE,"Consolidation";"PAGE7",#N/A,FALSE,"Consolidation"}</definedName>
    <definedName name="ww" hidden="1">{"PAGE1",#N/A,FALSE,"Consolidation";"PAGE2",#N/A,FALSE,"Consolidation";"PAGE3",#N/A,FALSE,"Consolidation";"PAGE4",#N/A,FALSE,"Consolidation";"PAGE5",#N/A,FALSE,"Consolidation";"PAGE6",#N/A,FALSE,"Consolidation";"PAGE7",#N/A,FALSE,"Consolidation"}</definedName>
    <definedName name="ww_1" localSheetId="6"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localSheetId="6"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localSheetId="6"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6" hidden="1">{"Revenue by Industry Chart",#N/A,FALSE,"Mix";"Annual Revenue Detail",#N/A,FALSE,"Mix";"Quarterly Revenue Detail",#N/A,FALSE,"Mix"}</definedName>
    <definedName name="x" hidden="1">{"Revenue by Industry Chart",#N/A,FALSE,"Mix";"Annual Revenue Detail",#N/A,FALSE,"Mix";"Quarterly Revenue Detail",#N/A,FALSE,"Mix"}</definedName>
    <definedName name="xxx" localSheetId="6" hidden="1">{"'Outline (2)'!$A$1:$Q$7"}</definedName>
    <definedName name="xxx" hidden="1">{"'Outline (2)'!$A$1:$Q$7"}</definedName>
    <definedName name="Z_03DAD996_7A4F_11D1_AB8C_00805F1D08F8_.wvu.Cols" localSheetId="6" hidden="1">#REF!</definedName>
    <definedName name="Z_03DAD996_7A4F_11D1_AB8C_00805F1D08F8_.wvu.Cols" hidden="1">[8]BALSHT_S!$C$1:$H$65536</definedName>
    <definedName name="Z_03DAD997_7A4F_11D1_AB8C_00805F1D08F8_.wvu.Cols" localSheetId="6" hidden="1">#REF!,#REF!,#REF!,#REF!</definedName>
    <definedName name="Z_03DAD997_7A4F_11D1_AB8C_00805F1D08F8_.wvu.Cols" hidden="1">[8]PE1_S!$D$1:$H$65536,[8]PE1_S!$L$1:$M$65536,[8]PE1_S!$O$1:$P$65536,[8]PE1_S!$R$1:$S$65536</definedName>
    <definedName name="Z_03DAD997_7A4F_11D1_AB8C_00805F1D08F8_.wvu.Rows" localSheetId="6" hidden="1">#REF!</definedName>
    <definedName name="Z_03DAD997_7A4F_11D1_AB8C_00805F1D08F8_.wvu.Rows" hidden="1">[8]PE1_S!$A$22:$IV$23</definedName>
    <definedName name="Z_0C942D73_7104_11D1_AB6C_00805F1D2048_.wvu.Cols" localSheetId="6" hidden="1">#REF!</definedName>
    <definedName name="Z_0C942D73_7104_11D1_AB6C_00805F1D2048_.wvu.Cols" hidden="1">[8]BALSHT_S!$C$1:$H$65536</definedName>
    <definedName name="Z_0C942D74_7104_11D1_AB6C_00805F1D2048_.wvu.Cols" localSheetId="6" hidden="1">#REF!,#REF!,#REF!,#REF!</definedName>
    <definedName name="Z_0C942D74_7104_11D1_AB6C_00805F1D2048_.wvu.Cols" hidden="1">[8]PE1_S!$D$1:$H$65536,[8]PE1_S!$L$1:$M$65536,[8]PE1_S!$O$1:$P$65536,[8]PE1_S!$R$1:$S$65536</definedName>
    <definedName name="Z_0C942D74_7104_11D1_AB6C_00805F1D2048_.wvu.Rows" localSheetId="6" hidden="1">#REF!</definedName>
    <definedName name="Z_0C942D74_7104_11D1_AB6C_00805F1D2048_.wvu.Rows" hidden="1">[8]PE1_S!$A$22:$IV$23</definedName>
    <definedName name="Z_115772F5_74E0_11D1_AB6E_00805F1D2048_.wvu.Cols" localSheetId="6" hidden="1">#REF!</definedName>
    <definedName name="Z_115772F5_74E0_11D1_AB6E_00805F1D2048_.wvu.Cols" hidden="1">[8]BALSHT_S!$C$1:$H$65536</definedName>
    <definedName name="Z_115772F6_74E0_11D1_AB6E_00805F1D2048_.wvu.Cols" localSheetId="6" hidden="1">#REF!,#REF!,#REF!,#REF!</definedName>
    <definedName name="Z_115772F6_74E0_11D1_AB6E_00805F1D2048_.wvu.Cols" hidden="1">[8]PE1_S!$D$1:$H$65536,[8]PE1_S!$L$1:$M$65536,[8]PE1_S!$O$1:$P$65536,[8]PE1_S!$R$1:$S$65536</definedName>
    <definedName name="Z_115772F6_74E0_11D1_AB6E_00805F1D2048_.wvu.Rows" localSheetId="6" hidden="1">#REF!</definedName>
    <definedName name="Z_115772F6_74E0_11D1_AB6E_00805F1D2048_.wvu.Rows" hidden="1">[8]PE1_S!$A$22:$IV$23</definedName>
    <definedName name="Z_2087720D_7599_11D1_AB6F_00805F1D2048_.wvu.Cols" localSheetId="6" hidden="1">#REF!</definedName>
    <definedName name="Z_2087720D_7599_11D1_AB6F_00805F1D2048_.wvu.Cols" hidden="1">[8]BALSHT_S!$C$1:$H$65536</definedName>
    <definedName name="Z_2087720E_7599_11D1_AB6F_00805F1D2048_.wvu.Cols" localSheetId="6" hidden="1">#REF!,#REF!,#REF!,#REF!</definedName>
    <definedName name="Z_2087720E_7599_11D1_AB6F_00805F1D2048_.wvu.Cols" hidden="1">[8]PE1_S!$D$1:$H$65536,[8]PE1_S!$L$1:$M$65536,[8]PE1_S!$O$1:$P$65536,[8]PE1_S!$R$1:$S$65536</definedName>
    <definedName name="Z_2087720E_7599_11D1_AB6F_00805F1D2048_.wvu.Rows" localSheetId="6" hidden="1">#REF!</definedName>
    <definedName name="Z_2087720E_7599_11D1_AB6F_00805F1D2048_.wvu.Rows" hidden="1">[8]PE1_S!$A$22:$IV$23</definedName>
    <definedName name="Z_2087722D_7599_11D1_AB6F_00805F1D2048_.wvu.Cols" localSheetId="6" hidden="1">#REF!</definedName>
    <definedName name="Z_2087722D_7599_11D1_AB6F_00805F1D2048_.wvu.Cols" hidden="1">[8]BALSHT_S!$C$1:$H$65536</definedName>
    <definedName name="Z_2087722E_7599_11D1_AB6F_00805F1D2048_.wvu.Cols" localSheetId="6" hidden="1">#REF!,#REF!,#REF!,#REF!</definedName>
    <definedName name="Z_2087722E_7599_11D1_AB6F_00805F1D2048_.wvu.Cols" hidden="1">[8]PE1_S!$D$1:$H$65536,[8]PE1_S!$L$1:$M$65536,[8]PE1_S!$O$1:$P$65536,[8]PE1_S!$R$1:$S$65536</definedName>
    <definedName name="Z_2087722E_7599_11D1_AB6F_00805F1D2048_.wvu.Rows" localSheetId="6" hidden="1">#REF!</definedName>
    <definedName name="Z_2087722E_7599_11D1_AB6F_00805F1D2048_.wvu.Rows" hidden="1">[8]PE1_S!$A$22:$IV$23</definedName>
    <definedName name="Z_2087724D_7599_11D1_AB6F_00805F1D2048_.wvu.Cols" localSheetId="6" hidden="1">#REF!</definedName>
    <definedName name="Z_2087724D_7599_11D1_AB6F_00805F1D2048_.wvu.Cols" hidden="1">[8]BALSHT_S!$C$1:$H$65536</definedName>
    <definedName name="Z_2087724E_7599_11D1_AB6F_00805F1D2048_.wvu.Cols" localSheetId="6" hidden="1">#REF!,#REF!,#REF!,#REF!</definedName>
    <definedName name="Z_2087724E_7599_11D1_AB6F_00805F1D2048_.wvu.Cols" hidden="1">[8]PE1_S!$D$1:$H$65536,[8]PE1_S!$L$1:$M$65536,[8]PE1_S!$O$1:$P$65536,[8]PE1_S!$R$1:$S$65536</definedName>
    <definedName name="Z_2087724E_7599_11D1_AB6F_00805F1D2048_.wvu.Rows" localSheetId="6" hidden="1">#REF!</definedName>
    <definedName name="Z_2087724E_7599_11D1_AB6F_00805F1D2048_.wvu.Rows" hidden="1">[8]PE1_S!$A$22:$IV$23</definedName>
    <definedName name="Z_390AA9A0_4F12_11D1_AB62_00805F1D08F8_.wvu.Cols" localSheetId="6" hidden="1">#REF!</definedName>
    <definedName name="Z_390AA9A0_4F12_11D1_AB62_00805F1D08F8_.wvu.Cols" hidden="1">[8]BALSHT_S!$C$1:$H$65536</definedName>
    <definedName name="Z_390AA9A1_4F12_11D1_AB62_00805F1D08F8_.wvu.Cols" localSheetId="6" hidden="1">#REF!,#REF!,#REF!,#REF!</definedName>
    <definedName name="Z_390AA9A1_4F12_11D1_AB62_00805F1D08F8_.wvu.Cols" hidden="1">[8]PE1_S!$D$1:$H$65536,[8]PE1_S!$L$1:$M$65536,[8]PE1_S!$O$1:$P$65536,[8]PE1_S!$R$1:$S$65536</definedName>
    <definedName name="Z_390AA9A1_4F12_11D1_AB62_00805F1D08F8_.wvu.Rows" localSheetId="6" hidden="1">#REF!</definedName>
    <definedName name="Z_390AA9A1_4F12_11D1_AB62_00805F1D08F8_.wvu.Rows" hidden="1">[8]PE1_S!$A$22:$IV$23</definedName>
    <definedName name="Z_3A0CF412_61F2_11D1_AB75_00805F1D08F8_.wvu.Cols" localSheetId="6" hidden="1">#REF!</definedName>
    <definedName name="Z_3A0CF412_61F2_11D1_AB75_00805F1D08F8_.wvu.Cols" hidden="1">[8]BALSHT_S!$C$1:$H$65536</definedName>
    <definedName name="Z_3A0CF413_61F2_11D1_AB75_00805F1D08F8_.wvu.Cols" localSheetId="6" hidden="1">#REF!,#REF!,#REF!,#REF!</definedName>
    <definedName name="Z_3A0CF413_61F2_11D1_AB75_00805F1D08F8_.wvu.Cols" hidden="1">[8]PE1_S!$D$1:$H$65536,[8]PE1_S!$L$1:$M$65536,[8]PE1_S!$O$1:$P$65536,[8]PE1_S!$R$1:$S$65536</definedName>
    <definedName name="Z_3A0CF413_61F2_11D1_AB75_00805F1D08F8_.wvu.Rows" localSheetId="6" hidden="1">#REF!</definedName>
    <definedName name="Z_3A0CF413_61F2_11D1_AB75_00805F1D08F8_.wvu.Rows" hidden="1">[8]PE1_S!$A$22:$IV$23</definedName>
    <definedName name="Z_40C39523_4116_11D1_AB55_00805F1D08F8_.wvu.Cols" localSheetId="6" hidden="1">#REF!</definedName>
    <definedName name="Z_40C39523_4116_11D1_AB55_00805F1D08F8_.wvu.Cols" hidden="1">[8]BALSHT_S!$C$1:$H$65536</definedName>
    <definedName name="Z_40C39524_4116_11D1_AB55_00805F1D08F8_.wvu.Cols" localSheetId="6" hidden="1">#REF!,#REF!,#REF!,#REF!</definedName>
    <definedName name="Z_40C39524_4116_11D1_AB55_00805F1D08F8_.wvu.Cols" hidden="1">[8]PE1_S!$D$1:$H$65536,[8]PE1_S!$L$1:$M$65536,[8]PE1_S!$O$1:$P$65536,[8]PE1_S!$R$1:$S$65536</definedName>
    <definedName name="Z_40C39524_4116_11D1_AB55_00805F1D08F8_.wvu.Rows" localSheetId="6" hidden="1">#REF!</definedName>
    <definedName name="Z_40C39524_4116_11D1_AB55_00805F1D08F8_.wvu.Rows" hidden="1">[8]PE1_S!$A$22:$IV$23</definedName>
    <definedName name="Z_40C39573_4116_11D1_AB55_00805F1D08F8_.wvu.Cols" localSheetId="6" hidden="1">#REF!</definedName>
    <definedName name="Z_40C39573_4116_11D1_AB55_00805F1D08F8_.wvu.Cols" hidden="1">[8]BALSHT_S!$C$1:$H$65536</definedName>
    <definedName name="Z_40C39574_4116_11D1_AB55_00805F1D08F8_.wvu.Cols" localSheetId="6" hidden="1">#REF!,#REF!,#REF!,#REF!</definedName>
    <definedName name="Z_40C39574_4116_11D1_AB55_00805F1D08F8_.wvu.Cols" hidden="1">[8]PE1_S!$D$1:$H$65536,[8]PE1_S!$L$1:$M$65536,[8]PE1_S!$O$1:$P$65536,[8]PE1_S!$R$1:$S$65536</definedName>
    <definedName name="Z_40C39574_4116_11D1_AB55_00805F1D08F8_.wvu.Rows" localSheetId="6" hidden="1">#REF!</definedName>
    <definedName name="Z_40C39574_4116_11D1_AB55_00805F1D08F8_.wvu.Rows" hidden="1">[8]PE1_S!$A$22:$IV$23</definedName>
    <definedName name="Z_4B689A83_6515_11D1_AB79_00805F1D08F8_.wvu.Cols" localSheetId="6" hidden="1">#REF!</definedName>
    <definedName name="Z_4B689A83_6515_11D1_AB79_00805F1D08F8_.wvu.Cols" hidden="1">[8]BALSHT_S!$C$1:$H$65536</definedName>
    <definedName name="Z_4B689A84_6515_11D1_AB79_00805F1D08F8_.wvu.Cols" localSheetId="6" hidden="1">#REF!,#REF!,#REF!,#REF!</definedName>
    <definedName name="Z_4B689A84_6515_11D1_AB79_00805F1D08F8_.wvu.Cols" hidden="1">[8]PE1_S!$D$1:$H$65536,[8]PE1_S!$L$1:$M$65536,[8]PE1_S!$O$1:$P$65536,[8]PE1_S!$R$1:$S$65536</definedName>
    <definedName name="Z_4B689A84_6515_11D1_AB79_00805F1D08F8_.wvu.Rows" localSheetId="6" hidden="1">#REF!</definedName>
    <definedName name="Z_4B689A84_6515_11D1_AB79_00805F1D08F8_.wvu.Rows" hidden="1">[8]PE1_S!$A$22:$IV$23</definedName>
    <definedName name="Z_4D4EF4DC_6A0A_11D1_AB7D_00805F1D08F8_.wvu.Cols" localSheetId="6" hidden="1">#REF!</definedName>
    <definedName name="Z_4D4EF4DC_6A0A_11D1_AB7D_00805F1D08F8_.wvu.Cols" hidden="1">[8]BALSHT_S!$C$1:$H$65536</definedName>
    <definedName name="Z_4D4EF4DD_6A0A_11D1_AB7D_00805F1D08F8_.wvu.Cols" localSheetId="6" hidden="1">#REF!,#REF!,#REF!,#REF!</definedName>
    <definedName name="Z_4D4EF4DD_6A0A_11D1_AB7D_00805F1D08F8_.wvu.Cols" hidden="1">[8]PE1_S!$D$1:$H$65536,[8]PE1_S!$L$1:$M$65536,[8]PE1_S!$O$1:$P$65536,[8]PE1_S!$R$1:$S$65536</definedName>
    <definedName name="Z_4D4EF4DD_6A0A_11D1_AB7D_00805F1D08F8_.wvu.Rows" localSheetId="6" hidden="1">#REF!</definedName>
    <definedName name="Z_4D4EF4DD_6A0A_11D1_AB7D_00805F1D08F8_.wvu.Rows" hidden="1">[8]PE1_S!$A$22:$IV$23</definedName>
    <definedName name="Z_5BD438D4_7596_11D1_AB88_00805F1D08F8_.wvu.Cols" localSheetId="6" hidden="1">#REF!</definedName>
    <definedName name="Z_5BD438D4_7596_11D1_AB88_00805F1D08F8_.wvu.Cols" hidden="1">[8]BALSHT_S!$C$1:$H$65536</definedName>
    <definedName name="Z_5BD438D5_7596_11D1_AB88_00805F1D08F8_.wvu.Cols" localSheetId="6" hidden="1">#REF!,#REF!,#REF!,#REF!</definedName>
    <definedName name="Z_5BD438D5_7596_11D1_AB88_00805F1D08F8_.wvu.Cols" hidden="1">[8]PE1_S!$D$1:$H$65536,[8]PE1_S!$L$1:$M$65536,[8]PE1_S!$O$1:$P$65536,[8]PE1_S!$R$1:$S$65536</definedName>
    <definedName name="Z_5BD438D5_7596_11D1_AB88_00805F1D08F8_.wvu.Rows" localSheetId="6" hidden="1">#REF!</definedName>
    <definedName name="Z_5BD438D5_7596_11D1_AB88_00805F1D08F8_.wvu.Rows" hidden="1">[8]PE1_S!$A$22:$IV$23</definedName>
    <definedName name="Z_5BD43914_7596_11D1_AB88_00805F1D08F8_.wvu.Cols" localSheetId="6" hidden="1">#REF!</definedName>
    <definedName name="Z_5BD43914_7596_11D1_AB88_00805F1D08F8_.wvu.Cols" hidden="1">[8]BALSHT_S!$C$1:$H$65536</definedName>
    <definedName name="Z_5BD43915_7596_11D1_AB88_00805F1D08F8_.wvu.Cols" localSheetId="6" hidden="1">#REF!,#REF!,#REF!,#REF!</definedName>
    <definedName name="Z_5BD43915_7596_11D1_AB88_00805F1D08F8_.wvu.Cols" hidden="1">[8]PE1_S!$D$1:$H$65536,[8]PE1_S!$L$1:$M$65536,[8]PE1_S!$O$1:$P$65536,[8]PE1_S!$R$1:$S$65536</definedName>
    <definedName name="Z_5BD43915_7596_11D1_AB88_00805F1D08F8_.wvu.Rows" localSheetId="6" hidden="1">#REF!</definedName>
    <definedName name="Z_5BD43915_7596_11D1_AB88_00805F1D08F8_.wvu.Rows" hidden="1">[8]PE1_S!$A$22:$IV$23</definedName>
    <definedName name="Z_5D8928C3_27D9_11D1_AB33_00805F1D2048_.wvu.Cols" localSheetId="6" hidden="1">#REF!</definedName>
    <definedName name="Z_5D8928C3_27D9_11D1_AB33_00805F1D2048_.wvu.Cols" hidden="1">[8]BALSHT_S!$C$1:$H$65536</definedName>
    <definedName name="Z_5D8928C4_27D9_11D1_AB33_00805F1D2048_.wvu.Cols" localSheetId="6" hidden="1">#REF!,#REF!,#REF!,#REF!</definedName>
    <definedName name="Z_5D8928C4_27D9_11D1_AB33_00805F1D2048_.wvu.Cols" hidden="1">[8]PE1_S!$D$1:$H$65536,[8]PE1_S!$L$1:$M$65536,[8]PE1_S!$O$1:$P$65536,[8]PE1_S!$R$1:$S$65536</definedName>
    <definedName name="Z_5D8928C4_27D9_11D1_AB33_00805F1D2048_.wvu.Rows" localSheetId="6" hidden="1">#REF!</definedName>
    <definedName name="Z_5D8928C4_27D9_11D1_AB33_00805F1D2048_.wvu.Rows" hidden="1">[8]PE1_S!$A$22:$IV$23</definedName>
    <definedName name="Z_63193F35_1A71_11D1_AB28_00805F1D2048_.wvu.Cols" localSheetId="6" hidden="1">#REF!</definedName>
    <definedName name="Z_63193F35_1A71_11D1_AB28_00805F1D2048_.wvu.Cols" hidden="1">[8]BALSHT_S!$C$1:$H$65536</definedName>
    <definedName name="Z_63193F36_1A71_11D1_AB28_00805F1D2048_.wvu.Cols" localSheetId="6" hidden="1">#REF!,#REF!,#REF!,#REF!</definedName>
    <definedName name="Z_63193F36_1A71_11D1_AB28_00805F1D2048_.wvu.Cols" hidden="1">[8]PE1_S!$D$1:$H$65536,[8]PE1_S!$L$1:$M$65536,[8]PE1_S!$O$1:$P$65536,[8]PE1_S!$R$1:$S$65536</definedName>
    <definedName name="Z_63193F36_1A71_11D1_AB28_00805F1D2048_.wvu.Rows" localSheetId="6" hidden="1">#REF!</definedName>
    <definedName name="Z_63193F36_1A71_11D1_AB28_00805F1D2048_.wvu.Rows" hidden="1">[8]PE1_S!$A$22:$IV$23</definedName>
    <definedName name="Z_67539AE7_7018_11D1_AB83_00805F1D08F8_.wvu.Cols" localSheetId="6" hidden="1">#REF!</definedName>
    <definedName name="Z_67539AE7_7018_11D1_AB83_00805F1D08F8_.wvu.Cols" hidden="1">[8]BALSHT_S!$C$1:$H$65536</definedName>
    <definedName name="Z_67539AE8_7018_11D1_AB83_00805F1D08F8_.wvu.Cols" localSheetId="6" hidden="1">#REF!,#REF!,#REF!,#REF!</definedName>
    <definedName name="Z_67539AE8_7018_11D1_AB83_00805F1D08F8_.wvu.Cols" hidden="1">[8]PE1_S!$D$1:$H$65536,[8]PE1_S!$L$1:$M$65536,[8]PE1_S!$O$1:$P$65536,[8]PE1_S!$R$1:$S$65536</definedName>
    <definedName name="Z_67539AE8_7018_11D1_AB83_00805F1D08F8_.wvu.Rows" localSheetId="6" hidden="1">#REF!</definedName>
    <definedName name="Z_67539AE8_7018_11D1_AB83_00805F1D08F8_.wvu.Rows" hidden="1">[8]PE1_S!$A$22:$IV$23</definedName>
    <definedName name="Z_78668872_6450_11D1_AB62_00805F1D2048_.wvu.Cols" localSheetId="6" hidden="1">#REF!</definedName>
    <definedName name="Z_78668872_6450_11D1_AB62_00805F1D2048_.wvu.Cols" hidden="1">[8]BALSHT_S!$C$1:$H$65536</definedName>
    <definedName name="Z_78668873_6450_11D1_AB62_00805F1D2048_.wvu.Cols" localSheetId="6" hidden="1">#REF!,#REF!,#REF!,#REF!</definedName>
    <definedName name="Z_78668873_6450_11D1_AB62_00805F1D2048_.wvu.Cols" hidden="1">[8]PE1_S!$D$1:$H$65536,[8]PE1_S!$L$1:$M$65536,[8]PE1_S!$O$1:$P$65536,[8]PE1_S!$R$1:$S$65536</definedName>
    <definedName name="Z_78668873_6450_11D1_AB62_00805F1D2048_.wvu.Rows" localSheetId="6" hidden="1">#REF!</definedName>
    <definedName name="Z_78668873_6450_11D1_AB62_00805F1D2048_.wvu.Rows" hidden="1">[8]PE1_S!$A$22:$IV$23</definedName>
    <definedName name="Z_78668A26_6450_11D1_AB62_00805F1D2048_.wvu.Cols" localSheetId="6" hidden="1">#REF!</definedName>
    <definedName name="Z_78668A26_6450_11D1_AB62_00805F1D2048_.wvu.Cols" hidden="1">[8]BALSHT_S!$C$1:$H$65536</definedName>
    <definedName name="Z_78668A27_6450_11D1_AB62_00805F1D2048_.wvu.Cols" localSheetId="6" hidden="1">#REF!,#REF!,#REF!,#REF!</definedName>
    <definedName name="Z_78668A27_6450_11D1_AB62_00805F1D2048_.wvu.Cols" hidden="1">[8]PE1_S!$D$1:$H$65536,[8]PE1_S!$L$1:$M$65536,[8]PE1_S!$O$1:$P$65536,[8]PE1_S!$R$1:$S$65536</definedName>
    <definedName name="Z_78668A27_6450_11D1_AB62_00805F1D2048_.wvu.Rows" localSheetId="6" hidden="1">#REF!</definedName>
    <definedName name="Z_78668A27_6450_11D1_AB62_00805F1D2048_.wvu.Rows" hidden="1">[8]PE1_S!$A$22:$IV$23</definedName>
    <definedName name="Z_81AF337E_7A53_11D1_AB73_00805F1D2048_.wvu.Cols" localSheetId="6" hidden="1">#REF!</definedName>
    <definedName name="Z_81AF337E_7A53_11D1_AB73_00805F1D2048_.wvu.Cols" hidden="1">[8]BALSHT_S!$C$1:$H$65536</definedName>
    <definedName name="Z_81AF337F_7A53_11D1_AB73_00805F1D2048_.wvu.Cols" localSheetId="6" hidden="1">#REF!,#REF!,#REF!,#REF!</definedName>
    <definedName name="Z_81AF337F_7A53_11D1_AB73_00805F1D2048_.wvu.Cols" hidden="1">[8]PE1_S!$D$1:$H$65536,[8]PE1_S!$L$1:$M$65536,[8]PE1_S!$O$1:$P$65536,[8]PE1_S!$R$1:$S$65536</definedName>
    <definedName name="Z_81AF337F_7A53_11D1_AB73_00805F1D2048_.wvu.Rows" localSheetId="6" hidden="1">#REF!</definedName>
    <definedName name="Z_81AF337F_7A53_11D1_AB73_00805F1D2048_.wvu.Rows" hidden="1">[8]PE1_S!$A$22:$IV$23</definedName>
    <definedName name="Z_9431393B_8BB4_11D1_AB82_00805F1D2048_.wvu.Cols" localSheetId="6" hidden="1">#REF!</definedName>
    <definedName name="Z_9431393B_8BB4_11D1_AB82_00805F1D2048_.wvu.Cols" hidden="1">[8]BALSHT_S!$C$1:$H$65536</definedName>
    <definedName name="Z_9431393C_8BB4_11D1_AB82_00805F1D2048_.wvu.Cols" localSheetId="6" hidden="1">#REF!,#REF!,#REF!,#REF!</definedName>
    <definedName name="Z_9431393C_8BB4_11D1_AB82_00805F1D2048_.wvu.Cols" hidden="1">[8]PE1_S!$D$1:$H$65536,[8]PE1_S!$L$1:$M$65536,[8]PE1_S!$O$1:$P$65536,[8]PE1_S!$R$1:$S$65536</definedName>
    <definedName name="Z_9431393C_8BB4_11D1_AB82_00805F1D2048_.wvu.Rows" localSheetId="6" hidden="1">#REF!</definedName>
    <definedName name="Z_9431393C_8BB4_11D1_AB82_00805F1D2048_.wvu.Rows" hidden="1">[8]PE1_S!$A$22:$IV$23</definedName>
    <definedName name="Z_A399A71D_4368_11D1_AB57_00805F1D08F8_.wvu.Cols" localSheetId="6" hidden="1">#REF!</definedName>
    <definedName name="Z_A399A71D_4368_11D1_AB57_00805F1D08F8_.wvu.Cols" hidden="1">[8]BALSHT_S!$C$1:$H$65536</definedName>
    <definedName name="Z_A399A71E_4368_11D1_AB57_00805F1D08F8_.wvu.Cols" localSheetId="6" hidden="1">#REF!,#REF!,#REF!,#REF!</definedName>
    <definedName name="Z_A399A71E_4368_11D1_AB57_00805F1D08F8_.wvu.Cols" hidden="1">[8]PE1_S!$D$1:$H$65536,[8]PE1_S!$L$1:$M$65536,[8]PE1_S!$O$1:$P$65536,[8]PE1_S!$R$1:$S$65536</definedName>
    <definedName name="Z_A399A71E_4368_11D1_AB57_00805F1D08F8_.wvu.Rows" localSheetId="6" hidden="1">#REF!</definedName>
    <definedName name="Z_A399A71E_4368_11D1_AB57_00805F1D08F8_.wvu.Rows" hidden="1">[8]PE1_S!$A$22:$IV$23</definedName>
    <definedName name="Z_BAD6B5D0_6209_11D1_AB61_00805F1D2048_.wvu.Cols" localSheetId="6" hidden="1">#REF!</definedName>
    <definedName name="Z_BAD6B5D0_6209_11D1_AB61_00805F1D2048_.wvu.Cols" hidden="1">[8]BALSHT_S!$C$1:$H$65536</definedName>
    <definedName name="Z_BAD6B5D1_6209_11D1_AB61_00805F1D2048_.wvu.Cols" localSheetId="6" hidden="1">#REF!,#REF!,#REF!,#REF!</definedName>
    <definedName name="Z_BAD6B5D1_6209_11D1_AB61_00805F1D2048_.wvu.Cols" hidden="1">[8]PE1_S!$D$1:$H$65536,[8]PE1_S!$L$1:$M$65536,[8]PE1_S!$O$1:$P$65536,[8]PE1_S!$R$1:$S$65536</definedName>
    <definedName name="Z_BAD6B5D1_6209_11D1_AB61_00805F1D2048_.wvu.Rows" localSheetId="6" hidden="1">#REF!</definedName>
    <definedName name="Z_BAD6B5D1_6209_11D1_AB61_00805F1D2048_.wvu.Rows" hidden="1">[8]PE1_S!$A$22:$IV$23</definedName>
    <definedName name="Z_C743300D_5626_11D1_AB56_00805F1D2048_.wvu.Cols" localSheetId="6" hidden="1">#REF!</definedName>
    <definedName name="Z_C743300D_5626_11D1_AB56_00805F1D2048_.wvu.Cols" hidden="1">[8]BALSHT_S!$C$1:$H$65536</definedName>
    <definedName name="Z_C743300E_5626_11D1_AB56_00805F1D2048_.wvu.Cols" localSheetId="6" hidden="1">#REF!,#REF!,#REF!,#REF!</definedName>
    <definedName name="Z_C743300E_5626_11D1_AB56_00805F1D2048_.wvu.Cols" hidden="1">[8]PE1_S!$D$1:$H$65536,[8]PE1_S!$L$1:$M$65536,[8]PE1_S!$O$1:$P$65536,[8]PE1_S!$R$1:$S$65536</definedName>
    <definedName name="Z_C743300E_5626_11D1_AB56_00805F1D2048_.wvu.Rows" localSheetId="6" hidden="1">#REF!</definedName>
    <definedName name="Z_C743300E_5626_11D1_AB56_00805F1D2048_.wvu.Rows" hidden="1">[8]PE1_S!$A$22:$IV$23</definedName>
    <definedName name="Z_C7433013_5626_11D1_AB56_00805F1D2048_.wvu.Cols" localSheetId="6" hidden="1">#REF!</definedName>
    <definedName name="Z_C7433013_5626_11D1_AB56_00805F1D2048_.wvu.Cols" hidden="1">[8]BALSHT_S!$C$1:$H$65536</definedName>
    <definedName name="Z_C7433014_5626_11D1_AB56_00805F1D2048_.wvu.Cols" localSheetId="6" hidden="1">#REF!,#REF!,#REF!,#REF!</definedName>
    <definedName name="Z_C7433014_5626_11D1_AB56_00805F1D2048_.wvu.Cols" hidden="1">[8]PE1_S!$D$1:$H$65536,[8]PE1_S!$L$1:$M$65536,[8]PE1_S!$O$1:$P$65536,[8]PE1_S!$R$1:$S$65536</definedName>
    <definedName name="Z_C7433014_5626_11D1_AB56_00805F1D2048_.wvu.Rows" localSheetId="6" hidden="1">#REF!</definedName>
    <definedName name="Z_C7433014_5626_11D1_AB56_00805F1D2048_.wvu.Rows" hidden="1">[8]PE1_S!$A$22:$IV$23</definedName>
    <definedName name="Z_D54F9874_4E48_11D1_AB4F_00805F1D2048_.wvu.Cols" localSheetId="6" hidden="1">#REF!</definedName>
    <definedName name="Z_D54F9874_4E48_11D1_AB4F_00805F1D2048_.wvu.Cols" hidden="1">[8]BALSHT_S!$C$1:$H$65536</definedName>
    <definedName name="Z_D54F9875_4E48_11D1_AB4F_00805F1D2048_.wvu.Cols" localSheetId="6" hidden="1">#REF!,#REF!,#REF!,#REF!</definedName>
    <definedName name="Z_D54F9875_4E48_11D1_AB4F_00805F1D2048_.wvu.Cols" hidden="1">[8]PE1_S!$D$1:$H$65536,[8]PE1_S!$L$1:$M$65536,[8]PE1_S!$O$1:$P$65536,[8]PE1_S!$R$1:$S$65536</definedName>
    <definedName name="Z_D54F9875_4E48_11D1_AB4F_00805F1D2048_.wvu.Rows" localSheetId="6" hidden="1">#REF!</definedName>
    <definedName name="Z_D54F9875_4E48_11D1_AB4F_00805F1D2048_.wvu.Rows" hidden="1">[8]PE1_S!$A$22:$IV$23</definedName>
    <definedName name="Z_D54F996E_4E48_11D1_AB4F_00805F1D2048_.wvu.Cols" localSheetId="6" hidden="1">#REF!</definedName>
    <definedName name="Z_D54F996E_4E48_11D1_AB4F_00805F1D2048_.wvu.Cols" hidden="1">[8]BALSHT_S!$C$1:$H$65536</definedName>
    <definedName name="Z_D54F996F_4E48_11D1_AB4F_00805F1D2048_.wvu.Cols" localSheetId="6" hidden="1">#REF!,#REF!,#REF!,#REF!</definedName>
    <definedName name="Z_D54F996F_4E48_11D1_AB4F_00805F1D2048_.wvu.Cols" hidden="1">[8]PE1_S!$D$1:$H$65536,[8]PE1_S!$L$1:$M$65536,[8]PE1_S!$O$1:$P$65536,[8]PE1_S!$R$1:$S$65536</definedName>
    <definedName name="Z_D54F996F_4E48_11D1_AB4F_00805F1D2048_.wvu.Rows" localSheetId="6" hidden="1">#REF!</definedName>
    <definedName name="Z_D54F996F_4E48_11D1_AB4F_00805F1D2048_.wvu.Rows" hidden="1">[8]PE1_S!$A$22:$IV$23</definedName>
    <definedName name="Z_D62B3FE5_56F6_11D1_AB57_00805F1D2048_.wvu.Cols" localSheetId="6" hidden="1">#REF!</definedName>
    <definedName name="Z_D62B3FE5_56F6_11D1_AB57_00805F1D2048_.wvu.Cols" hidden="1">[8]BALSHT_S!$C$1:$H$65536</definedName>
    <definedName name="Z_D62B3FE6_56F6_11D1_AB57_00805F1D2048_.wvu.Cols" localSheetId="6" hidden="1">#REF!,#REF!,#REF!,#REF!</definedName>
    <definedName name="Z_D62B3FE6_56F6_11D1_AB57_00805F1D2048_.wvu.Cols" hidden="1">[8]PE1_S!$D$1:$H$65536,[8]PE1_S!$L$1:$M$65536,[8]PE1_S!$O$1:$P$65536,[8]PE1_S!$R$1:$S$65536</definedName>
    <definedName name="Z_D62B3FE6_56F6_11D1_AB57_00805F1D2048_.wvu.Rows" localSheetId="6" hidden="1">#REF!</definedName>
    <definedName name="Z_D62B3FE6_56F6_11D1_AB57_00805F1D2048_.wvu.Rows" hidden="1">[8]PE1_S!$A$22:$IV$23</definedName>
    <definedName name="Z_DCBAD063_2D80_11D1_AB5C_00805F466D8F_.wvu.Cols" localSheetId="6" hidden="1">#REF!</definedName>
    <definedName name="Z_DCBAD063_2D80_11D1_AB5C_00805F466D8F_.wvu.Cols" hidden="1">[8]BALSHT_S!$C$1:$H$65536</definedName>
    <definedName name="Z_DCBAD064_2D80_11D1_AB5C_00805F466D8F_.wvu.Cols" localSheetId="6" hidden="1">#REF!,#REF!,#REF!,#REF!</definedName>
    <definedName name="Z_DCBAD064_2D80_11D1_AB5C_00805F466D8F_.wvu.Cols" hidden="1">[8]PE1_S!$D$1:$H$65536,[8]PE1_S!$L$1:$M$65536,[8]PE1_S!$O$1:$P$65536,[8]PE1_S!$R$1:$S$65536</definedName>
    <definedName name="Z_DCBAD064_2D80_11D1_AB5C_00805F466D8F_.wvu.Rows" localSheetId="6" hidden="1">#REF!</definedName>
    <definedName name="Z_DCBAD064_2D80_11D1_AB5C_00805F466D8F_.wvu.Rows" hidden="1">[8]PE1_S!$A$22:$IV$23</definedName>
    <definedName name="Z_EC399ADF_4413_11D1_AB58_00805F1D08F8_.wvu.Cols" localSheetId="6" hidden="1">#REF!</definedName>
    <definedName name="Z_EC399ADF_4413_11D1_AB58_00805F1D08F8_.wvu.Cols" hidden="1">[8]BALSHT_S!$C$1:$H$65536</definedName>
    <definedName name="Z_EC399AE0_4413_11D1_AB58_00805F1D08F8_.wvu.Cols" localSheetId="6" hidden="1">#REF!,#REF!,#REF!,#REF!</definedName>
    <definedName name="Z_EC399AE0_4413_11D1_AB58_00805F1D08F8_.wvu.Cols" hidden="1">[8]PE1_S!$D$1:$H$65536,[8]PE1_S!$L$1:$M$65536,[8]PE1_S!$O$1:$P$65536,[8]PE1_S!$R$1:$S$65536</definedName>
    <definedName name="Z_EC399AE0_4413_11D1_AB58_00805F1D08F8_.wvu.Rows" localSheetId="6" hidden="1">#REF!</definedName>
    <definedName name="Z_EC399AE0_4413_11D1_AB58_00805F1D08F8_.wvu.Rows" hidden="1">[8]PE1_S!$A$22:$IV$23</definedName>
    <definedName name="Z_F8F432B7_2D4F_11D1_AB36_00805F1DF014_.wvu.Cols" localSheetId="6" hidden="1">#REF!</definedName>
    <definedName name="Z_F8F432B7_2D4F_11D1_AB36_00805F1DF014_.wvu.Cols" hidden="1">[8]BALSHT_S!$C$1:$H$65536</definedName>
    <definedName name="Z_F8F432B8_2D4F_11D1_AB36_00805F1DF014_.wvu.Cols" localSheetId="6" hidden="1">#REF!,#REF!,#REF!,#REF!</definedName>
    <definedName name="Z_F8F432B8_2D4F_11D1_AB36_00805F1DF014_.wvu.Cols" hidden="1">[8]PE1_S!$D$1:$H$65536,[8]PE1_S!$L$1:$M$65536,[8]PE1_S!$O$1:$P$65536,[8]PE1_S!$R$1:$S$65536</definedName>
    <definedName name="Z_F8F432B8_2D4F_11D1_AB36_00805F1DF014_.wvu.Rows" localSheetId="6" hidden="1">#REF!</definedName>
    <definedName name="Z_F8F432B8_2D4F_11D1_AB36_00805F1DF014_.wvu.Rows" hidden="1">[8]PE1_S!$A$22:$IV$23</definedName>
    <definedName name="Z_F97BFBDE_2894_11D1_AB3A_00805F1D08F8_.wvu.Cols" localSheetId="6" hidden="1">#REF!</definedName>
    <definedName name="Z_F97BFBDE_2894_11D1_AB3A_00805F1D08F8_.wvu.Cols" hidden="1">[8]BALSHT_S!$C$1:$H$65536</definedName>
    <definedName name="Z_F97BFBDF_2894_11D1_AB3A_00805F1D08F8_.wvu.Cols" localSheetId="6" hidden="1">#REF!,#REF!,#REF!,#REF!</definedName>
    <definedName name="Z_F97BFBDF_2894_11D1_AB3A_00805F1D08F8_.wvu.Cols" hidden="1">[8]PE1_S!$D$1:$H$65536,[8]PE1_S!$L$1:$M$65536,[8]PE1_S!$O$1:$P$65536,[8]PE1_S!$R$1:$S$65536</definedName>
    <definedName name="Z_F97BFBDF_2894_11D1_AB3A_00805F1D08F8_.wvu.Rows" localSheetId="6" hidden="1">#REF!</definedName>
    <definedName name="Z_F97BFBDF_2894_11D1_AB3A_00805F1D08F8_.wvu.Rows" hidden="1">[8]PE1_S!$A$22:$IV$23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2" i="5" l="1"/>
  <c r="X13" i="5" s="1"/>
  <c r="V12" i="5"/>
  <c r="X10" i="5"/>
  <c r="W10" i="5"/>
  <c r="E7" i="7"/>
  <c r="E6" i="7" l="1"/>
  <c r="F6" i="7"/>
  <c r="D6" i="7"/>
  <c r="D7" i="7" l="1"/>
  <c r="D10" i="7" s="1"/>
  <c r="F7" i="7"/>
  <c r="F10" i="7" s="1"/>
  <c r="E10" i="7"/>
  <c r="H25" i="5" l="1"/>
  <c r="H28" i="5" s="1"/>
  <c r="G25" i="5"/>
  <c r="G28" i="5" s="1"/>
  <c r="F25" i="5"/>
  <c r="F28" i="5" s="1"/>
  <c r="E25" i="5"/>
  <c r="E28" i="5" s="1"/>
  <c r="D25" i="5"/>
  <c r="D28" i="5" s="1"/>
  <c r="E24" i="5"/>
  <c r="E27" i="5" s="1"/>
  <c r="D24" i="5"/>
  <c r="D27" i="5" s="1"/>
  <c r="I25" i="5"/>
  <c r="I28" i="5" s="1"/>
  <c r="E19" i="5"/>
  <c r="D19" i="5"/>
  <c r="E21" i="5"/>
  <c r="F21" i="5"/>
  <c r="G21" i="5"/>
  <c r="H21" i="5"/>
  <c r="I21" i="5"/>
  <c r="D21" i="5"/>
  <c r="S14" i="5"/>
  <c r="R14" i="5"/>
  <c r="Q14" i="5"/>
  <c r="P14" i="5"/>
  <c r="O14" i="5"/>
  <c r="N14" i="5"/>
  <c r="S13" i="5"/>
  <c r="R13" i="5"/>
  <c r="Q13" i="5"/>
  <c r="P13" i="5"/>
  <c r="O13" i="5"/>
  <c r="N13" i="5"/>
  <c r="G8" i="5"/>
  <c r="G19" i="5" s="1"/>
  <c r="H8" i="5"/>
  <c r="H19" i="5" s="1"/>
  <c r="I8" i="5"/>
  <c r="G9" i="5"/>
  <c r="H9" i="5"/>
  <c r="I9" i="5"/>
  <c r="G10" i="5"/>
  <c r="H10" i="5"/>
  <c r="I10" i="5"/>
  <c r="F9" i="5"/>
  <c r="F10" i="5"/>
  <c r="F8" i="5"/>
  <c r="F19" i="5" s="1"/>
  <c r="I19" i="5" l="1"/>
  <c r="J14" i="5"/>
  <c r="I24" i="5"/>
  <c r="I27" i="5" s="1"/>
  <c r="G24" i="5"/>
  <c r="G27" i="5" s="1"/>
  <c r="H24" i="5"/>
  <c r="H27" i="5" s="1"/>
  <c r="F24" i="5"/>
  <c r="F27" i="5" s="1"/>
  <c r="S11" i="5" l="1"/>
  <c r="S10" i="5"/>
  <c r="E14" i="1"/>
  <c r="E15" i="1"/>
  <c r="E16" i="1"/>
  <c r="E37" i="1"/>
  <c r="E38" i="1"/>
  <c r="E39" i="1"/>
  <c r="E27" i="1"/>
  <c r="E28" i="1"/>
  <c r="E29" i="1"/>
  <c r="N14" i="2"/>
  <c r="N26" i="2" s="1"/>
  <c r="N15" i="2"/>
  <c r="N27" i="2" s="1"/>
  <c r="N17" i="2"/>
  <c r="N61" i="2"/>
  <c r="AC42" i="4"/>
  <c r="AC43" i="4"/>
  <c r="AC44" i="4"/>
  <c r="AC47" i="4"/>
  <c r="AC30" i="4"/>
  <c r="AC31" i="4"/>
  <c r="AC15" i="4"/>
  <c r="AC16" i="4"/>
  <c r="H33" i="5"/>
  <c r="G33" i="5"/>
  <c r="F33" i="5"/>
  <c r="H32" i="5"/>
  <c r="G32" i="5"/>
  <c r="F32" i="5"/>
  <c r="G31" i="5"/>
  <c r="F31" i="5"/>
  <c r="H31" i="5"/>
  <c r="R11" i="5"/>
  <c r="R10" i="5"/>
  <c r="Q11" i="5"/>
  <c r="Q10" i="5"/>
  <c r="P11" i="5"/>
  <c r="P10" i="5"/>
  <c r="O11" i="5"/>
  <c r="O10" i="5"/>
  <c r="N11" i="5"/>
  <c r="N10" i="5"/>
  <c r="AC46" i="4" l="1"/>
  <c r="AC45" i="4"/>
  <c r="AC18" i="4"/>
  <c r="N28" i="2"/>
  <c r="N49" i="2"/>
  <c r="N54" i="2" s="1"/>
  <c r="N48" i="2"/>
  <c r="N53" i="2" s="1"/>
  <c r="N33" i="2"/>
  <c r="N31" i="2"/>
  <c r="AC33" i="4"/>
  <c r="C5" i="1"/>
  <c r="E5" i="1" s="1"/>
  <c r="G5" i="1"/>
  <c r="I5" i="1"/>
  <c r="C6" i="1"/>
  <c r="E6" i="1" s="1"/>
  <c r="G6" i="1"/>
  <c r="I6" i="1"/>
  <c r="C7" i="1"/>
  <c r="E7" i="1" s="1"/>
  <c r="G7" i="1"/>
  <c r="I7" i="1"/>
  <c r="O7" i="1"/>
  <c r="P7" i="1"/>
  <c r="Q7" i="1"/>
  <c r="O11" i="1"/>
  <c r="P11" i="1"/>
  <c r="Q11" i="1"/>
  <c r="D37" i="1"/>
  <c r="D38" i="1"/>
  <c r="D39" i="1"/>
  <c r="C38" i="1"/>
  <c r="C39" i="1"/>
  <c r="C37" i="1"/>
  <c r="D27" i="1"/>
  <c r="D28" i="1"/>
  <c r="D29" i="1"/>
  <c r="C28" i="1"/>
  <c r="C29" i="1"/>
  <c r="C27" i="1"/>
  <c r="D14" i="1"/>
  <c r="D15" i="1"/>
  <c r="D16" i="1"/>
  <c r="C15" i="1"/>
  <c r="P5" i="1" s="1"/>
  <c r="C16" i="1"/>
  <c r="Q5" i="1" s="1"/>
  <c r="C14" i="1"/>
  <c r="O5" i="1" s="1"/>
  <c r="AB42" i="4"/>
  <c r="AB43" i="4"/>
  <c r="AB44" i="4"/>
  <c r="AB47" i="4"/>
  <c r="AB15" i="4"/>
  <c r="AB16" i="4"/>
  <c r="AB30" i="4"/>
  <c r="AB31" i="4"/>
  <c r="AB33" i="4" s="1"/>
  <c r="Z74" i="4"/>
  <c r="Y74" i="4"/>
  <c r="X74" i="4"/>
  <c r="W74" i="4"/>
  <c r="V74" i="4"/>
  <c r="U74" i="4"/>
  <c r="T74" i="4"/>
  <c r="S74" i="4"/>
  <c r="R74" i="4"/>
  <c r="Q74" i="4"/>
  <c r="P74" i="4"/>
  <c r="Z73" i="4"/>
  <c r="Y73" i="4"/>
  <c r="X73" i="4"/>
  <c r="W73" i="4"/>
  <c r="V73" i="4"/>
  <c r="U73" i="4"/>
  <c r="T73" i="4"/>
  <c r="S73" i="4"/>
  <c r="R73" i="4"/>
  <c r="Q73" i="4"/>
  <c r="P73" i="4"/>
  <c r="AA72" i="4"/>
  <c r="Z72" i="4"/>
  <c r="Y72" i="4"/>
  <c r="X72" i="4"/>
  <c r="W72" i="4"/>
  <c r="V72" i="4"/>
  <c r="U72" i="4"/>
  <c r="T72" i="4"/>
  <c r="S72" i="4"/>
  <c r="R72" i="4"/>
  <c r="Q72" i="4"/>
  <c r="P72" i="4"/>
  <c r="AA71" i="4"/>
  <c r="Z71" i="4"/>
  <c r="Y71" i="4"/>
  <c r="X71" i="4"/>
  <c r="W71" i="4"/>
  <c r="V71" i="4"/>
  <c r="U71" i="4"/>
  <c r="T71" i="4"/>
  <c r="S71" i="4"/>
  <c r="R71" i="4"/>
  <c r="Q71" i="4"/>
  <c r="P71" i="4"/>
  <c r="AA70" i="4"/>
  <c r="Z70" i="4"/>
  <c r="Y70" i="4"/>
  <c r="X70" i="4"/>
  <c r="W70" i="4"/>
  <c r="V70" i="4"/>
  <c r="U70" i="4"/>
  <c r="T70" i="4"/>
  <c r="S70" i="4"/>
  <c r="R70" i="4"/>
  <c r="Q70" i="4"/>
  <c r="P70" i="4"/>
  <c r="AF65" i="4"/>
  <c r="AE65" i="4"/>
  <c r="AD65" i="4"/>
  <c r="AC65" i="4"/>
  <c r="AB65" i="4"/>
  <c r="AA65" i="4"/>
  <c r="Z65" i="4"/>
  <c r="Y65" i="4"/>
  <c r="X65" i="4"/>
  <c r="W65" i="4"/>
  <c r="V65" i="4"/>
  <c r="U65" i="4"/>
  <c r="T65" i="4"/>
  <c r="S65" i="4"/>
  <c r="R65" i="4"/>
  <c r="Q65" i="4"/>
  <c r="P65" i="4"/>
  <c r="AF52" i="4"/>
  <c r="AF51" i="4"/>
  <c r="AF50" i="4"/>
  <c r="AF49" i="4"/>
  <c r="AA47" i="4"/>
  <c r="Z47" i="4"/>
  <c r="Y47" i="4"/>
  <c r="X47" i="4"/>
  <c r="W47" i="4"/>
  <c r="V47" i="4"/>
  <c r="U47" i="4"/>
  <c r="T47" i="4"/>
  <c r="S47" i="4"/>
  <c r="R47" i="4"/>
  <c r="Q47" i="4"/>
  <c r="P47" i="4"/>
  <c r="Z46" i="4"/>
  <c r="Y46" i="4"/>
  <c r="X46" i="4"/>
  <c r="W46" i="4"/>
  <c r="V46" i="4"/>
  <c r="U46" i="4"/>
  <c r="T46" i="4"/>
  <c r="S46" i="4"/>
  <c r="R46" i="4"/>
  <c r="Q46" i="4"/>
  <c r="P46" i="4"/>
  <c r="Z45" i="4"/>
  <c r="Y45" i="4"/>
  <c r="X45" i="4"/>
  <c r="W45" i="4"/>
  <c r="V45" i="4"/>
  <c r="U45" i="4"/>
  <c r="T45" i="4"/>
  <c r="S45" i="4"/>
  <c r="R45" i="4"/>
  <c r="Q45" i="4"/>
  <c r="P45" i="4"/>
  <c r="AA44" i="4"/>
  <c r="Z44" i="4"/>
  <c r="Y44" i="4"/>
  <c r="X44" i="4"/>
  <c r="W44" i="4"/>
  <c r="V44" i="4"/>
  <c r="U44" i="4"/>
  <c r="T44" i="4"/>
  <c r="S44" i="4"/>
  <c r="R44" i="4"/>
  <c r="Q44" i="4"/>
  <c r="P44" i="4"/>
  <c r="AA43" i="4"/>
  <c r="Z43" i="4"/>
  <c r="Y43" i="4"/>
  <c r="X43" i="4"/>
  <c r="W43" i="4"/>
  <c r="V43" i="4"/>
  <c r="U43" i="4"/>
  <c r="T43" i="4"/>
  <c r="S43" i="4"/>
  <c r="R43" i="4"/>
  <c r="Q43" i="4"/>
  <c r="P43" i="4"/>
  <c r="AA42" i="4"/>
  <c r="Z42" i="4"/>
  <c r="Y42" i="4"/>
  <c r="X42" i="4"/>
  <c r="W42" i="4"/>
  <c r="V42" i="4"/>
  <c r="U42" i="4"/>
  <c r="T42" i="4"/>
  <c r="S42" i="4"/>
  <c r="R42" i="4"/>
  <c r="Q42" i="4"/>
  <c r="P42" i="4"/>
  <c r="Z33" i="4"/>
  <c r="Y33" i="4"/>
  <c r="X33" i="4"/>
  <c r="W33" i="4"/>
  <c r="V33" i="4"/>
  <c r="U33" i="4"/>
  <c r="T33" i="4"/>
  <c r="S33" i="4"/>
  <c r="R33" i="4"/>
  <c r="Q33" i="4"/>
  <c r="P33" i="4"/>
  <c r="AA31" i="4"/>
  <c r="AA74" i="4" s="1"/>
  <c r="AA30" i="4"/>
  <c r="Z18" i="4"/>
  <c r="Y18" i="4"/>
  <c r="Y20" i="4" s="1"/>
  <c r="X18" i="4"/>
  <c r="W18" i="4"/>
  <c r="V18" i="4"/>
  <c r="U18" i="4"/>
  <c r="T18" i="4"/>
  <c r="S18" i="4"/>
  <c r="R18" i="4"/>
  <c r="Q18" i="4"/>
  <c r="P18" i="4"/>
  <c r="AA16" i="4"/>
  <c r="AA15" i="4"/>
  <c r="CD3" i="4"/>
  <c r="CC3" i="4"/>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AA33" i="4" l="1"/>
  <c r="AB46" i="4"/>
  <c r="AB45" i="4"/>
  <c r="AB18" i="4"/>
  <c r="AA46" i="4"/>
  <c r="R75" i="4"/>
  <c r="V75" i="4"/>
  <c r="Z75" i="4"/>
  <c r="AA73" i="4"/>
  <c r="AA18" i="4"/>
  <c r="Q75" i="4"/>
  <c r="U75" i="4"/>
  <c r="Y75" i="4"/>
  <c r="AA75" i="4"/>
  <c r="Y21" i="4"/>
  <c r="P75" i="4"/>
  <c r="T75" i="4"/>
  <c r="X75" i="4"/>
  <c r="W75" i="4"/>
  <c r="S75" i="4"/>
  <c r="AA45" i="4"/>
  <c r="J40" i="2" l="1"/>
  <c r="I40" i="2"/>
  <c r="H40" i="2"/>
  <c r="G40" i="2"/>
  <c r="F40" i="2"/>
  <c r="E40" i="2"/>
  <c r="J39" i="2"/>
  <c r="I39" i="2"/>
  <c r="H39" i="2"/>
  <c r="G39" i="2"/>
  <c r="F39" i="2"/>
  <c r="E39" i="2"/>
  <c r="J38" i="2"/>
  <c r="I38" i="2"/>
  <c r="H38" i="2"/>
  <c r="G38" i="2"/>
  <c r="F38" i="2"/>
  <c r="E38" i="2"/>
  <c r="M15" i="2"/>
  <c r="M27" i="2" s="1"/>
  <c r="L15" i="2"/>
  <c r="K15" i="2"/>
  <c r="L14" i="2"/>
  <c r="K14" i="2"/>
  <c r="M14" i="2"/>
  <c r="M26" i="2" s="1"/>
  <c r="L18" i="2"/>
  <c r="K18" i="2"/>
  <c r="L17" i="2"/>
  <c r="K17" i="2"/>
  <c r="M17" i="2"/>
  <c r="I46" i="2"/>
  <c r="H46" i="2"/>
  <c r="G46" i="2"/>
  <c r="F46" i="2"/>
  <c r="E46" i="2"/>
  <c r="I24" i="2"/>
  <c r="H24" i="2"/>
  <c r="G24" i="2"/>
  <c r="F24" i="2"/>
  <c r="E24" i="2"/>
  <c r="I23" i="2"/>
  <c r="H23" i="2"/>
  <c r="G23" i="2"/>
  <c r="F23" i="2"/>
  <c r="E23" i="2"/>
  <c r="I22" i="2"/>
  <c r="H22" i="2"/>
  <c r="G22" i="2"/>
  <c r="F22" i="2"/>
  <c r="E22" i="2"/>
  <c r="I21" i="2"/>
  <c r="H21" i="2"/>
  <c r="G21" i="2"/>
  <c r="F21" i="2"/>
  <c r="E21" i="2"/>
  <c r="I20" i="2"/>
  <c r="H20" i="2"/>
  <c r="G20" i="2"/>
  <c r="F20" i="2"/>
  <c r="E20" i="2"/>
  <c r="I12" i="2"/>
  <c r="H12" i="2"/>
  <c r="G12" i="2"/>
  <c r="F12" i="2"/>
  <c r="E12" i="2"/>
  <c r="I11" i="2"/>
  <c r="H11" i="2"/>
  <c r="G11" i="2"/>
  <c r="F11" i="2"/>
  <c r="E11" i="2"/>
  <c r="I10" i="2"/>
  <c r="H10" i="2"/>
  <c r="G10" i="2"/>
  <c r="G14" i="2" s="1"/>
  <c r="F10" i="2"/>
  <c r="F14" i="2" s="1"/>
  <c r="E10" i="2"/>
  <c r="I9" i="2"/>
  <c r="H9" i="2"/>
  <c r="H15" i="2" s="1"/>
  <c r="H27" i="2" s="1"/>
  <c r="H29" i="2" s="1"/>
  <c r="G9" i="2"/>
  <c r="F9" i="2"/>
  <c r="E9" i="2"/>
  <c r="I8" i="2"/>
  <c r="H8" i="2"/>
  <c r="G8" i="2"/>
  <c r="F8" i="2"/>
  <c r="E8" i="2"/>
  <c r="I81" i="2"/>
  <c r="H81" i="2"/>
  <c r="G81" i="2"/>
  <c r="F81" i="2"/>
  <c r="E81" i="2"/>
  <c r="I80" i="2"/>
  <c r="H80" i="2"/>
  <c r="G80" i="2"/>
  <c r="F80" i="2"/>
  <c r="E80" i="2"/>
  <c r="I78" i="2"/>
  <c r="H78" i="2"/>
  <c r="G78" i="2"/>
  <c r="F78" i="2"/>
  <c r="E78" i="2"/>
  <c r="I77" i="2"/>
  <c r="H77" i="2"/>
  <c r="G77" i="2"/>
  <c r="F77" i="2"/>
  <c r="E77" i="2"/>
  <c r="I75" i="2"/>
  <c r="H75" i="2"/>
  <c r="G75" i="2"/>
  <c r="F75" i="2"/>
  <c r="E75" i="2"/>
  <c r="I73" i="2"/>
  <c r="H73" i="2"/>
  <c r="G73" i="2"/>
  <c r="F73" i="2"/>
  <c r="E73" i="2"/>
  <c r="I72" i="2"/>
  <c r="H72" i="2"/>
  <c r="G72" i="2"/>
  <c r="F72" i="2"/>
  <c r="E72" i="2"/>
  <c r="I71" i="2"/>
  <c r="H71" i="2"/>
  <c r="G71" i="2"/>
  <c r="F71" i="2"/>
  <c r="E71" i="2"/>
  <c r="I70" i="2"/>
  <c r="H70" i="2"/>
  <c r="G70" i="2"/>
  <c r="F70" i="2"/>
  <c r="E70" i="2"/>
  <c r="I69" i="2"/>
  <c r="H69" i="2"/>
  <c r="G69" i="2"/>
  <c r="F69" i="2"/>
  <c r="E69" i="2"/>
  <c r="I68" i="2"/>
  <c r="H68" i="2"/>
  <c r="G68" i="2"/>
  <c r="F68" i="2"/>
  <c r="E68" i="2"/>
  <c r="I66" i="2"/>
  <c r="H66" i="2"/>
  <c r="G66" i="2"/>
  <c r="F66" i="2"/>
  <c r="E66" i="2"/>
  <c r="I64" i="2"/>
  <c r="H64" i="2"/>
  <c r="G64" i="2"/>
  <c r="F64" i="2"/>
  <c r="E64" i="2"/>
  <c r="I63" i="2"/>
  <c r="H63" i="2"/>
  <c r="G63" i="2"/>
  <c r="F63" i="2"/>
  <c r="E63" i="2"/>
  <c r="I60" i="2"/>
  <c r="H60" i="2"/>
  <c r="G60" i="2"/>
  <c r="F60" i="2"/>
  <c r="E60" i="2"/>
  <c r="I59" i="2"/>
  <c r="H59" i="2"/>
  <c r="G59" i="2"/>
  <c r="F59" i="2"/>
  <c r="E59" i="2"/>
  <c r="M61" i="2"/>
  <c r="L61" i="2"/>
  <c r="K61" i="2"/>
  <c r="S61" i="2"/>
  <c r="F61" i="2" s="1"/>
  <c r="T61" i="2"/>
  <c r="G61" i="2" s="1"/>
  <c r="U61" i="2"/>
  <c r="H61" i="2" s="1"/>
  <c r="V61" i="2"/>
  <c r="I61" i="2" s="1"/>
  <c r="W61" i="2"/>
  <c r="J61" i="2" s="1"/>
  <c r="R61" i="2"/>
  <c r="E61" i="2" s="1"/>
  <c r="J60" i="2"/>
  <c r="J81" i="2"/>
  <c r="J80" i="2"/>
  <c r="J78" i="2"/>
  <c r="J77" i="2"/>
  <c r="J75" i="2"/>
  <c r="J66" i="2"/>
  <c r="J73" i="2"/>
  <c r="J72" i="2"/>
  <c r="J71" i="2"/>
  <c r="J70" i="2"/>
  <c r="J69" i="2"/>
  <c r="J68" i="2"/>
  <c r="J64" i="2"/>
  <c r="J63" i="2"/>
  <c r="J59" i="2"/>
  <c r="J46" i="2"/>
  <c r="J24" i="2"/>
  <c r="J23" i="2"/>
  <c r="J22" i="2"/>
  <c r="J21" i="2"/>
  <c r="J20" i="2"/>
  <c r="J12" i="2"/>
  <c r="J11" i="2"/>
  <c r="J10" i="2"/>
  <c r="J9" i="2"/>
  <c r="J8" i="2"/>
  <c r="J15" i="2" l="1"/>
  <c r="M49" i="2"/>
  <c r="M54" i="2" s="1"/>
  <c r="M28" i="2"/>
  <c r="J14" i="2"/>
  <c r="J26" i="2" s="1"/>
  <c r="G26" i="2"/>
  <c r="L33" i="2"/>
  <c r="L48" i="2"/>
  <c r="L53" i="2" s="1"/>
  <c r="L26" i="2"/>
  <c r="K32" i="2"/>
  <c r="K27" i="2"/>
  <c r="K29" i="2" s="1"/>
  <c r="L32" i="2"/>
  <c r="L27" i="2"/>
  <c r="L29" i="2" s="1"/>
  <c r="F26" i="2"/>
  <c r="K33" i="2"/>
  <c r="K26" i="2"/>
  <c r="K28" i="2" s="1"/>
  <c r="J27" i="2"/>
  <c r="J29" i="2" s="1"/>
  <c r="M31" i="2"/>
  <c r="M48" i="2"/>
  <c r="M53" i="2" s="1"/>
  <c r="J34" i="2"/>
  <c r="H34" i="2"/>
  <c r="J32" i="2"/>
  <c r="H32" i="2"/>
  <c r="K34" i="2"/>
  <c r="L34" i="2"/>
  <c r="K31" i="2"/>
  <c r="L31" i="2"/>
  <c r="M33" i="2"/>
  <c r="I14" i="2"/>
  <c r="I26" i="2" s="1"/>
  <c r="I15" i="2"/>
  <c r="H14" i="2"/>
  <c r="H26" i="2" s="1"/>
  <c r="G18" i="2"/>
  <c r="E14" i="2"/>
  <c r="E26" i="2" s="1"/>
  <c r="H18" i="2"/>
  <c r="I18" i="2"/>
  <c r="E15" i="2"/>
  <c r="E27" i="2" s="1"/>
  <c r="F15" i="2"/>
  <c r="G15" i="2"/>
  <c r="J18" i="2"/>
  <c r="F18" i="2"/>
  <c r="L49" i="2" l="1"/>
  <c r="L54" i="2" s="1"/>
  <c r="L28" i="2"/>
  <c r="G34" i="2"/>
  <c r="G27" i="2"/>
  <c r="G29" i="2" s="1"/>
  <c r="F34" i="2"/>
  <c r="F27" i="2"/>
  <c r="F29" i="2" s="1"/>
  <c r="I34" i="2"/>
  <c r="I27" i="2"/>
  <c r="I29" i="2" s="1"/>
  <c r="G32" i="2"/>
  <c r="F32" i="2"/>
  <c r="I32" i="2"/>
  <c r="R3" i="2" l="1"/>
  <c r="S3" i="2" s="1"/>
  <c r="T3" i="2" s="1"/>
  <c r="U3" i="2" s="1"/>
  <c r="V3" i="2" s="1"/>
  <c r="W3" i="2" s="1"/>
  <c r="E3" i="2"/>
  <c r="F3" i="2" s="1"/>
  <c r="G3" i="2" s="1"/>
  <c r="H3" i="2" s="1"/>
  <c r="I3" i="2" s="1"/>
  <c r="J3" i="2" s="1"/>
  <c r="K3" i="2" s="1"/>
  <c r="L3" i="2" s="1"/>
  <c r="M3" i="2" s="1"/>
  <c r="N3" i="2" s="1"/>
  <c r="C55" i="1"/>
  <c r="E5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9" authorId="0" shapeId="0" xr:uid="{B3F3F29A-15FA-4F0F-ACBB-ACD510F7D739}">
      <text>
        <r>
          <rPr>
            <b/>
            <sz val="9"/>
            <color indexed="81"/>
            <rFont val="Tahoma"/>
            <family val="2"/>
          </rPr>
          <t>Sam Bradshaw:</t>
        </r>
        <r>
          <rPr>
            <sz val="9"/>
            <color indexed="81"/>
            <rFont val="Tahoma"/>
            <family val="2"/>
          </rPr>
          <t xml:space="preserve">
The principal activity of the Company is the provision of online bookmaking services for Australian consumers.</t>
        </r>
      </text>
    </comment>
    <comment ref="B15" authorId="0" shapeId="0" xr:uid="{E0390DAD-6198-414B-9911-0547FF00E546}">
      <text>
        <r>
          <rPr>
            <b/>
            <sz val="9"/>
            <color indexed="81"/>
            <rFont val="Tahoma"/>
            <family val="2"/>
          </rPr>
          <t>Sam Bradshaw:</t>
        </r>
        <r>
          <rPr>
            <sz val="9"/>
            <color indexed="81"/>
            <rFont val="Tahoma"/>
            <family val="2"/>
          </rPr>
          <t xml:space="preserve">
The principal activity of the Company is the provision of online bookmaking services for Australian consumers.</t>
        </r>
      </text>
    </comment>
    <comment ref="B27" authorId="0" shapeId="0" xr:uid="{C3616691-7F95-4F75-926E-74F2228FD08E}">
      <text>
        <r>
          <rPr>
            <b/>
            <sz val="9"/>
            <color indexed="81"/>
            <rFont val="Tahoma"/>
            <family val="2"/>
          </rPr>
          <t>Sam Bradshaw:</t>
        </r>
        <r>
          <rPr>
            <sz val="9"/>
            <color indexed="81"/>
            <rFont val="Tahoma"/>
            <family val="2"/>
          </rPr>
          <t xml:space="preserve">
The principal activity of the Company is the provision of online bookmaking services for Australian consumers.</t>
        </r>
      </text>
    </comment>
    <comment ref="B29" authorId="0" shapeId="0" xr:uid="{83DF01AA-93E2-421F-8646-CE63233800A5}">
      <text>
        <r>
          <rPr>
            <b/>
            <sz val="9"/>
            <color indexed="81"/>
            <rFont val="Tahoma"/>
            <family val="2"/>
          </rPr>
          <t>Sam Bradshaw:</t>
        </r>
        <r>
          <rPr>
            <sz val="9"/>
            <color indexed="81"/>
            <rFont val="Tahoma"/>
            <family val="2"/>
          </rPr>
          <t xml:space="preserve">
The principal activity of the Company is the provision of online bookmaking services for Australian consumers.</t>
        </r>
      </text>
    </comment>
    <comment ref="B40" authorId="0" shapeId="0" xr:uid="{F0FA1D3B-0677-43EE-8D82-97177AF93372}">
      <text>
        <r>
          <rPr>
            <b/>
            <sz val="9"/>
            <color indexed="81"/>
            <rFont val="Tahoma"/>
            <family val="2"/>
          </rPr>
          <t>Sam Bradshaw:</t>
        </r>
        <r>
          <rPr>
            <sz val="9"/>
            <color indexed="81"/>
            <rFont val="Tahoma"/>
            <family val="2"/>
          </rPr>
          <t xml:space="preserve">
included, but were not limited to, marketing expenses and payments to service providers. In accordance with the
service agreement with EU Lotto Limited, to the extent that these costs were wholly incurred for the purpose of
generating stakes on behalf of EU Lotto Limited, these costs were reimbursed by EU Lotto Limited and included in other revenue. 
Other revenue is set out in note 8.
From 13th September 2017, and as a result of an amendment to the agreement with EU Lotto Limited, Lottoland
Australia changed its service to customers to undertaking to settle customer’s bets in the event of a win. A
reconciliation of net gaming revenue is set out at note 7, with the respective elements defined below.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20" authorId="0" shapeId="0" xr:uid="{8176F4C5-1C79-4C85-BB75-B499AB196EEE}">
      <text>
        <r>
          <rPr>
            <b/>
            <sz val="9"/>
            <color indexed="81"/>
            <rFont val="Tahoma"/>
            <family val="2"/>
          </rPr>
          <t>Sam Bradshaw:</t>
        </r>
        <r>
          <rPr>
            <sz val="9"/>
            <color indexed="81"/>
            <rFont val="Tahoma"/>
            <family val="2"/>
          </rPr>
          <t xml:space="preserve">
Player loss and tax relating to racing (totalisator), trackside and sports betting for wagering and betting licensee in Victoria.</t>
        </r>
      </text>
    </comment>
    <comment ref="AA28" authorId="0" shapeId="0" xr:uid="{0EB85DFD-41CB-4FF6-9180-5E41BB4C0098}">
      <text>
        <r>
          <rPr>
            <b/>
            <sz val="9"/>
            <color indexed="81"/>
            <rFont val="Tahoma"/>
            <family val="2"/>
          </rPr>
          <t>Sam Bradshaw:</t>
        </r>
        <r>
          <rPr>
            <sz val="9"/>
            <color indexed="81"/>
            <rFont val="Tahoma"/>
            <family val="2"/>
          </rPr>
          <t xml:space="preserve">
No super tax was payable as the total gross gaming revenue was less than the base amount prescribed in the Casino Management Agreement Act
(section 22.2)</t>
        </r>
      </text>
    </comment>
    <comment ref="AA32" authorId="0" shapeId="0" xr:uid="{717C650D-B44E-465A-9D22-9F18B1A3EB65}">
      <text>
        <r>
          <rPr>
            <b/>
            <sz val="9"/>
            <color indexed="81"/>
            <rFont val="Tahoma"/>
            <family val="2"/>
          </rPr>
          <t>Sam Bradshaw:</t>
        </r>
        <r>
          <rPr>
            <sz val="9"/>
            <color indexed="81"/>
            <rFont val="Tahoma"/>
            <family val="2"/>
          </rPr>
          <t xml:space="preserve">
The Gambling Taxation Act 2023 received Royal Assent on 6 June 2023. The Act requires various gambling taxes to be administered by the
Commissioner of the SRO and came into effect on 1 July 2</t>
        </r>
      </text>
    </comment>
    <comment ref="B35" authorId="0" shapeId="0" xr:uid="{4D320FCA-CC37-4608-8337-0A4C815DC2EE}">
      <text>
        <r>
          <rPr>
            <b/>
            <sz val="9"/>
            <color indexed="81"/>
            <rFont val="Tahoma"/>
            <family val="2"/>
          </rPr>
          <t>Sam Bradshaw:</t>
        </r>
        <r>
          <rPr>
            <sz val="9"/>
            <color indexed="81"/>
            <rFont val="Tahoma"/>
            <family val="2"/>
          </rPr>
          <t xml:space="preserve">
Player loss and tax relating to racing (totalisator), trackside and sports betting for wagering and betting licensee in Victoria.</t>
        </r>
      </text>
    </comment>
    <comment ref="AA37" authorId="0" shapeId="0" xr:uid="{D453FF6B-F452-4966-A7A1-B77284DABF9C}">
      <text>
        <r>
          <rPr>
            <b/>
            <sz val="9"/>
            <color indexed="81"/>
            <rFont val="Tahoma"/>
            <family val="2"/>
          </rPr>
          <t>Sam Bradshaw:</t>
        </r>
        <r>
          <rPr>
            <sz val="9"/>
            <color indexed="81"/>
            <rFont val="Tahoma"/>
            <family val="2"/>
          </rPr>
          <t xml:space="preserve">
Player loss and tax relating to keno licensee in Victoria.</t>
        </r>
      </text>
    </comment>
    <comment ref="AA38" authorId="0" shapeId="0" xr:uid="{AA3647F6-6D09-44B8-B77A-1E3228978E20}">
      <text>
        <r>
          <rPr>
            <b/>
            <sz val="9"/>
            <color indexed="81"/>
            <rFont val="Tahoma"/>
            <family val="2"/>
          </rPr>
          <t>Sam Bradshaw:</t>
        </r>
        <r>
          <rPr>
            <sz val="9"/>
            <color indexed="81"/>
            <rFont val="Tahoma"/>
            <family val="2"/>
          </rPr>
          <t xml:space="preserve">
Player loss and tax relating to keno licensee in Victoria.</t>
        </r>
      </text>
    </comment>
    <comment ref="AA39" authorId="0" shapeId="0" xr:uid="{4A46D547-97DB-4B61-AF47-BEBFE56E1CBC}">
      <text>
        <r>
          <rPr>
            <b/>
            <sz val="9"/>
            <color indexed="81"/>
            <rFont val="Tahoma"/>
            <family val="2"/>
          </rPr>
          <t>Sam Bradshaw:</t>
        </r>
        <r>
          <rPr>
            <sz val="9"/>
            <color indexed="81"/>
            <rFont val="Tahoma"/>
            <family val="2"/>
          </rPr>
          <t xml:space="preserve">
 Player loss and tax relating to other entities offering keno to Victorians. Figure sourced from SRO.</t>
        </r>
      </text>
    </comment>
    <comment ref="AD61" authorId="0" shapeId="0" xr:uid="{6C49437F-D22B-43EA-8BD7-D5818396620A}">
      <text>
        <r>
          <rPr>
            <b/>
            <sz val="9"/>
            <color indexed="81"/>
            <rFont val="Tahoma"/>
            <family val="2"/>
          </rPr>
          <t>Sam Bradshaw:</t>
        </r>
        <r>
          <rPr>
            <sz val="9"/>
            <color indexed="81"/>
            <rFont val="Tahoma"/>
            <family val="2"/>
          </rPr>
          <t xml:space="preserve">
The reduction in revenue over the forward estimates primarily reflects the expected
impact of gambling harm minimisation measures, announced in July 2023, which affect
electronic gaming machine revenue in hotels, clubs and the casino. This reduction is partly
offset by a harmonisation of the wagering and betting tax rate with New South Wales at
15 per cent (announced in the Budget 2023-24), which applies from 1 July 2024. </t>
        </r>
      </text>
    </comment>
    <comment ref="Y62" authorId="0" shapeId="0" xr:uid="{893DDE9C-624C-460E-881E-3CBFD58C68EF}">
      <text>
        <r>
          <rPr>
            <b/>
            <sz val="9"/>
            <color indexed="81"/>
            <rFont val="Tahoma"/>
            <family val="2"/>
          </rPr>
          <t>Sam Bradshaw:</t>
        </r>
        <r>
          <rPr>
            <sz val="9"/>
            <color indexed="81"/>
            <rFont val="Tahoma"/>
            <family val="2"/>
          </rPr>
          <t xml:space="preserve">
(d) On 27 July 2021, Crown notified the Victorian Commission for Gambling and Liquor Regulation that it had completed its review of potential casino tax underpayments by
Crown referred to in the Victorian Royal Commission regarding the alleged incorrect deduction of certain bonus rewards provided to patrons in connection with play on
Crown Melbourne’s electronic gaming machines. It conceded that the deductions of the above bonus jackpots were not correct and then made a payment of $62 million,
representing an underpayment of casino tax of approximately $37 million over the period commencing in the 2012 financial year to date, and penalty interest of
$24 million.
(e) Counsel Assisting the Victorian Royal Commission has alleged that Matchplay and other loyalty benefits provided to members should be included in the calculation of tax
payable by Crown. The State proposes to engage with Crown post the delivery of the Royal Commission’s final report in relation to Matchplay and other loyalty benefits.
For any shortfall of casino taxes identified from this process, the State will seek to secure any required payment along with penalty interest. As the Royal Commission has
yet to deliver its final report at the time of the authorisation of the 2020-21 Financial Report (AFR), the State has not recognised any further amounts as at the date of the
AFR.</t>
        </r>
      </text>
    </comment>
    <comment ref="B66" authorId="0" shapeId="0" xr:uid="{46924125-44A6-4E77-9883-8AA5BF4883A5}">
      <text>
        <r>
          <rPr>
            <b/>
            <sz val="9"/>
            <color indexed="81"/>
            <rFont val="Tahoma"/>
            <family val="2"/>
          </rPr>
          <t>Sam Bradshaw:</t>
        </r>
        <r>
          <rPr>
            <sz val="9"/>
            <color indexed="81"/>
            <rFont val="Tahoma"/>
            <family val="2"/>
          </rPr>
          <t xml:space="preserve">
Gov Excel File</t>
        </r>
      </text>
    </comment>
  </commentList>
</comments>
</file>

<file path=xl/sharedStrings.xml><?xml version="1.0" encoding="utf-8"?>
<sst xmlns="http://schemas.openxmlformats.org/spreadsheetml/2006/main" count="424" uniqueCount="217">
  <si>
    <t>^^ turnover</t>
  </si>
  <si>
    <t>LottoLand</t>
  </si>
  <si>
    <t>Company Take</t>
  </si>
  <si>
    <t>Gov Revenue</t>
  </si>
  <si>
    <t>Taxes</t>
  </si>
  <si>
    <t>Player Loss</t>
  </si>
  <si>
    <t>Prizes</t>
  </si>
  <si>
    <t>Payout</t>
  </si>
  <si>
    <t>Turnover</t>
  </si>
  <si>
    <t>CY23</t>
  </si>
  <si>
    <t>Other</t>
  </si>
  <si>
    <t>TLC</t>
  </si>
  <si>
    <t>FY23</t>
  </si>
  <si>
    <t>Net gaming revenue</t>
  </si>
  <si>
    <t>Cost of sales</t>
  </si>
  <si>
    <t>Gross profit</t>
  </si>
  <si>
    <t>Other income</t>
  </si>
  <si>
    <t>Marketing expenses</t>
  </si>
  <si>
    <t>Personnel expenses</t>
  </si>
  <si>
    <t>IT expenses</t>
  </si>
  <si>
    <t>Depreciation and amortisation</t>
  </si>
  <si>
    <t>Other operating expenses</t>
  </si>
  <si>
    <t>Loss before income tax (expense)/benefit</t>
  </si>
  <si>
    <t>Income tax (expense)/benefit</t>
  </si>
  <si>
    <t>Loss for the year attributable to the owners of Lottoland Australia Pty Ltd</t>
  </si>
  <si>
    <t>Net Finance Costs</t>
  </si>
  <si>
    <t>Loss before finance related costs and income tax</t>
  </si>
  <si>
    <t>CY24</t>
  </si>
  <si>
    <t>CY16</t>
  </si>
  <si>
    <t>CY17</t>
  </si>
  <si>
    <t>CY15</t>
  </si>
  <si>
    <t>CY18</t>
  </si>
  <si>
    <t>CY19</t>
  </si>
  <si>
    <t>CY20</t>
  </si>
  <si>
    <t>CY21</t>
  </si>
  <si>
    <t>CY22</t>
  </si>
  <si>
    <t>Units</t>
  </si>
  <si>
    <t>A$</t>
  </si>
  <si>
    <t>Stakes – KenoGo</t>
  </si>
  <si>
    <t>Stakes - Index</t>
  </si>
  <si>
    <t>Payout - KenoGo</t>
  </si>
  <si>
    <t>Payout - Index</t>
  </si>
  <si>
    <t>Gross gaming revenue</t>
  </si>
  <si>
    <t>Customer incentives - KenoGo</t>
  </si>
  <si>
    <t>Customer incentives - Index</t>
  </si>
  <si>
    <t>GST applicable to KenoGo revenue</t>
  </si>
  <si>
    <t>GST applicable to Index revenue</t>
  </si>
  <si>
    <t>State taxes</t>
  </si>
  <si>
    <t>Payment processing fees</t>
  </si>
  <si>
    <t>Service agreement with EU Lotto</t>
  </si>
  <si>
    <t>Total cost of sales</t>
  </si>
  <si>
    <t>Opex</t>
  </si>
  <si>
    <t>€</t>
  </si>
  <si>
    <t>AUD/EUR</t>
  </si>
  <si>
    <t>Other revenue</t>
  </si>
  <si>
    <t>Commission receivable</t>
  </si>
  <si>
    <t>Cost recharge income</t>
  </si>
  <si>
    <t>Adjusted Revenue</t>
  </si>
  <si>
    <t>%</t>
  </si>
  <si>
    <t>GGR - Index</t>
  </si>
  <si>
    <t>GGR – KenoGo</t>
  </si>
  <si>
    <t>GST % KenoGo GGR</t>
  </si>
  <si>
    <t>GST % Index GGR</t>
  </si>
  <si>
    <t>CI % KenoGo GGR</t>
  </si>
  <si>
    <t>CI % Index GGR</t>
  </si>
  <si>
    <t>https://www.vgccc.vic.gov.au/about-us/annual-reports</t>
  </si>
  <si>
    <t>X</t>
  </si>
  <si>
    <t>Licence Length</t>
  </si>
  <si>
    <t>FY00</t>
  </si>
  <si>
    <t>FY01</t>
  </si>
  <si>
    <t>FY02</t>
  </si>
  <si>
    <t>FY03</t>
  </si>
  <si>
    <t>FY04</t>
  </si>
  <si>
    <t>FY05</t>
  </si>
  <si>
    <t>FY06</t>
  </si>
  <si>
    <t>FY07</t>
  </si>
  <si>
    <t>FY08</t>
  </si>
  <si>
    <t>FY09</t>
  </si>
  <si>
    <t>FY10</t>
  </si>
  <si>
    <t>FY11</t>
  </si>
  <si>
    <t>FY12</t>
  </si>
  <si>
    <t>FY13</t>
  </si>
  <si>
    <t>FY14</t>
  </si>
  <si>
    <t>FY15</t>
  </si>
  <si>
    <t>FY16</t>
  </si>
  <si>
    <t>FY17</t>
  </si>
  <si>
    <t>FY18</t>
  </si>
  <si>
    <t>FY19</t>
  </si>
  <si>
    <t>FY20</t>
  </si>
  <si>
    <t>FY21</t>
  </si>
  <si>
    <t>FY22</t>
  </si>
  <si>
    <t>FY24</t>
  </si>
  <si>
    <t>FY25</t>
  </si>
  <si>
    <t>FY26</t>
  </si>
  <si>
    <t>FY27</t>
  </si>
  <si>
    <t>FY28</t>
  </si>
  <si>
    <t>FY29</t>
  </si>
  <si>
    <t>FY30</t>
  </si>
  <si>
    <t>FY31</t>
  </si>
  <si>
    <t>FY32</t>
  </si>
  <si>
    <t>FY33</t>
  </si>
  <si>
    <t>FY34</t>
  </si>
  <si>
    <t>FY35</t>
  </si>
  <si>
    <t>FY36</t>
  </si>
  <si>
    <t>FY37</t>
  </si>
  <si>
    <t>FY38</t>
  </si>
  <si>
    <t>FY39</t>
  </si>
  <si>
    <t>FY40</t>
  </si>
  <si>
    <t>FY41</t>
  </si>
  <si>
    <t>FY42</t>
  </si>
  <si>
    <t>FY43</t>
  </si>
  <si>
    <t>FY44</t>
  </si>
  <si>
    <t>FY45</t>
  </si>
  <si>
    <t>FY46</t>
  </si>
  <si>
    <t>FY47</t>
  </si>
  <si>
    <t>FY48</t>
  </si>
  <si>
    <t>FY49</t>
  </si>
  <si>
    <t>FY50</t>
  </si>
  <si>
    <t>FY51</t>
  </si>
  <si>
    <t>FY52</t>
  </si>
  <si>
    <t>FY53</t>
  </si>
  <si>
    <t>FY54</t>
  </si>
  <si>
    <t>FY55</t>
  </si>
  <si>
    <t>FY56</t>
  </si>
  <si>
    <t>FY57</t>
  </si>
  <si>
    <t>FY58</t>
  </si>
  <si>
    <t>FY59</t>
  </si>
  <si>
    <t>FY60</t>
  </si>
  <si>
    <t>FY61</t>
  </si>
  <si>
    <t>FY62</t>
  </si>
  <si>
    <t>FY63</t>
  </si>
  <si>
    <t>FY64</t>
  </si>
  <si>
    <t>FY65</t>
  </si>
  <si>
    <t>FY66</t>
  </si>
  <si>
    <t>FY67</t>
  </si>
  <si>
    <t>FY68</t>
  </si>
  <si>
    <t>FY69</t>
  </si>
  <si>
    <t>FY70</t>
  </si>
  <si>
    <t>FY71</t>
  </si>
  <si>
    <t>FY72</t>
  </si>
  <si>
    <t>FY73</t>
  </si>
  <si>
    <t>FY74</t>
  </si>
  <si>
    <t>FY75</t>
  </si>
  <si>
    <t>FY76</t>
  </si>
  <si>
    <t>FY77</t>
  </si>
  <si>
    <t>FY78</t>
  </si>
  <si>
    <t>A$m</t>
  </si>
  <si>
    <t>VGCCC</t>
  </si>
  <si>
    <t>Player loss</t>
  </si>
  <si>
    <t>Gaming machines – hotels and clubs</t>
  </si>
  <si>
    <t>Melbourne casino – gaming machines and table games</t>
  </si>
  <si>
    <t>Lotteries (Victoria only)</t>
  </si>
  <si>
    <t>Wagering Total</t>
  </si>
  <si>
    <t>Keno Total</t>
  </si>
  <si>
    <t>Total</t>
  </si>
  <si>
    <t>Check</t>
  </si>
  <si>
    <t>Wagering – wagering and betting licensee Tabcorp</t>
  </si>
  <si>
    <t>Wagering – other entities</t>
  </si>
  <si>
    <t>Keno – keno Licensee TLC^</t>
  </si>
  <si>
    <t>Keno – keno Licensee Lottoland^</t>
  </si>
  <si>
    <t>Keno – other entities^^</t>
  </si>
  <si>
    <t>Taxes and levies paid into the consolidated fund</t>
  </si>
  <si>
    <t>Taxes %</t>
  </si>
  <si>
    <t>EGM's (Clubs &amp; Hotels)</t>
  </si>
  <si>
    <t>Crown Casino</t>
  </si>
  <si>
    <t>Lotteries</t>
  </si>
  <si>
    <t>Wagering</t>
  </si>
  <si>
    <t>Keno</t>
  </si>
  <si>
    <t>Tax Rates</t>
  </si>
  <si>
    <t>Public lottery tax (Australian sales)</t>
  </si>
  <si>
    <t>Public lottery tax (overseas sales)</t>
  </si>
  <si>
    <t>VIC STATE GOV</t>
  </si>
  <si>
    <t>https://www.dtf.vic.gov.au/state-financial-reports/financial-report-inc-quarterly-financial-report-no-4</t>
  </si>
  <si>
    <t>https://www.dtf.vic.gov.au/2024-25-state-budget/2024-25-statement-finances</t>
  </si>
  <si>
    <t>Taxes on the Provision of Goods &amp; Services</t>
  </si>
  <si>
    <t>Historicals</t>
  </si>
  <si>
    <t>Non Lotteries</t>
  </si>
  <si>
    <t>Licence Revenue - Difference between VIC &amp; VGCCC</t>
  </si>
  <si>
    <t>Public lotteries</t>
  </si>
  <si>
    <t>EGM's</t>
  </si>
  <si>
    <t>Casino</t>
  </si>
  <si>
    <t>Total Calc</t>
  </si>
  <si>
    <t>AR Report</t>
  </si>
  <si>
    <t>Taxes % of GGR</t>
  </si>
  <si>
    <t>Actual Tax Rate</t>
  </si>
  <si>
    <t>Taxes % of NGR</t>
  </si>
  <si>
    <t>NGR – KenoGo</t>
  </si>
  <si>
    <t>NGR - Index</t>
  </si>
  <si>
    <t>Implied Vic Proportion GGR</t>
  </si>
  <si>
    <t>Implied Vic Proportion NGR</t>
  </si>
  <si>
    <t>https://www.qgso.qld.gov.au/issues/2646/australian-gambling-statistics-39th-edn-1997-98-2022-23.pdf</t>
  </si>
  <si>
    <t>% of Turnover</t>
  </si>
  <si>
    <t>TLC includes Land Based</t>
  </si>
  <si>
    <t>1H20A</t>
  </si>
  <si>
    <t>2H20A</t>
  </si>
  <si>
    <t>1H21A</t>
  </si>
  <si>
    <t>2H21A</t>
  </si>
  <si>
    <t>1H22A</t>
  </si>
  <si>
    <t>2H22A</t>
  </si>
  <si>
    <t>1H23A</t>
  </si>
  <si>
    <t>2H23A</t>
  </si>
  <si>
    <t>1H24A</t>
  </si>
  <si>
    <t>2H24A</t>
  </si>
  <si>
    <t>1H25A</t>
  </si>
  <si>
    <t>NGR</t>
  </si>
  <si>
    <t>CY25</t>
  </si>
  <si>
    <t>2H25A</t>
  </si>
  <si>
    <t>1H26A</t>
  </si>
  <si>
    <t>TLC Retail</t>
  </si>
  <si>
    <t>TLC online</t>
  </si>
  <si>
    <t>Keno Land</t>
  </si>
  <si>
    <t xml:space="preserve">Keno Online </t>
  </si>
  <si>
    <t>https://brand.lottoland.com/share/ZiUzaTXQYbCakUzdGCCE/assets/296806</t>
  </si>
  <si>
    <t>Numbers Played</t>
  </si>
  <si>
    <t>Jackpot or Bust</t>
  </si>
  <si>
    <t>RTP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</si>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</sst>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
    <numFmt numFmtId="167" formatCode="#,##0.0000"/>
    <numFmt numFmtId="168" formatCode="#,##0.0_);\(#,##0.0\)_);&quot;-  &quot;;&quot; &quot;@&quot; &quot;"/>
    <numFmt numFmtId="169" formatCode="0.000%"/>
  </numFmts>
  <fonts count="31" x14ac:knownFonts="1">
    <font>
      <sz val="11"/>
      <color theme="1"/>
      <name val="Calibri"/>
      <family val="2"/>
      <scheme val="minor"/>
    </font>
    <font>
      <sz val="11"/>
      <color rgb="FFFF0000"/>
      <name val="Calibri"/>
      <family val="2"/>
      <scheme val="minor"/>
    </font>
    <font>
      <sz val="11"/>
      <color rgb="FF0000FF"/>
      <name val="Calibri"/>
      <family val="2"/>
      <scheme val="minor"/>
    </font>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1"/>
      <color rgb="FFFF0000"/>
      <name val="Calibri"/>
      <family val="2"/>
      <scheme val="minor"/>
    </font>
    <font>
      <sz val="9"/>
      <color indexed="81"/>
      <name val="Tahoma"/>
      <family val="2"/>
    </font>
    <font>
      <b/>
      <sz val="9"/>
      <color indexed="81"/>
      <name val="Tahoma"/>
      <family val="2"/>
    </font>
    <font>
      <b/>
      <sz val="11"/>
      <name val="Calibri"/>
      <family val="2"/>
      <scheme val="minor"/>
    </font>
    <font>
      <b/>
      <sz val="11"/>
      <color theme="8"/>
      <name val="Calibri"/>
      <family val="2"/>
      <scheme val="minor"/>
    </font>
    <font>
      <sz val="11"/>
      <color theme="8"/>
      <name val="Calibri"/>
      <family val="2"/>
      <scheme val="minor"/>
    </font>
    <font>
      <u/>
      <sz val="11"/>
      <color theme="10"/>
      <name val="Calibri"/>
      <family val="2"/>
      <scheme val="minor"/>
    </font>
    <font>
      <sz val="10"/>
      <color theme="1"/>
      <name val="Calibri"/>
      <family val="2"/>
      <scheme val="minor"/>
    </font>
    <font>
      <u/>
      <sz val="10"/>
      <color theme="10"/>
      <name val="Calibri"/>
      <family val="2"/>
      <scheme val="minor"/>
    </font>
    <font>
      <b/>
      <sz val="10"/>
      <color theme="1"/>
      <name val="Calibri"/>
      <family val="2"/>
      <scheme val="minor"/>
    </font>
    <font>
      <b/>
      <sz val="10"/>
      <color theme="0"/>
      <name val="Calibri"/>
      <family val="2"/>
      <scheme val="minor"/>
    </font>
    <font>
      <b/>
      <sz val="10"/>
      <color theme="3"/>
      <name val="Calibri"/>
      <family val="2"/>
      <scheme val="minor"/>
    </font>
    <font>
      <sz val="10"/>
      <color rgb="FFFF0000"/>
      <name val="Calibri"/>
      <family val="2"/>
      <scheme val="minor"/>
    </font>
    <font>
      <sz val="10"/>
      <name val="Calibri"/>
      <family val="2"/>
      <scheme val="minor"/>
    </font>
    <font>
      <sz val="10"/>
      <color rgb="FF0000FF"/>
      <name val="Calibri"/>
      <family val="2"/>
      <scheme val="minor"/>
    </font>
    <font>
      <b/>
      <sz val="10"/>
      <color rgb="FFFF0000"/>
      <name val="Calibri"/>
      <family val="2"/>
      <scheme val="minor"/>
    </font>
    <font>
      <sz val="10"/>
      <color rgb="FF00B050"/>
      <name val="Calibri"/>
      <family val="2"/>
      <scheme val="minor"/>
    </font>
    <font>
      <b/>
      <sz val="10"/>
      <name val="Calibri"/>
      <family val="2"/>
      <scheme val="minor"/>
    </font>
    <font>
      <u/>
      <sz val="8"/>
      <color theme="10"/>
      <name val="Calibri"/>
      <family val="2"/>
      <scheme val="minor"/>
    </font>
    <font>
      <sz val="10"/>
      <name val="Arial"/>
      <family val="2"/>
    </font>
    <font>
      <b/>
      <sz val="8"/>
      <color theme="0"/>
      <name val="Calibri"/>
      <family val="2"/>
      <scheme val="minor"/>
    </font>
    <font>
      <sz val="8"/>
      <color rgb="FFFF0000"/>
      <name val="Calibri"/>
      <family val="2"/>
      <scheme val="minor"/>
    </font>
    <font>
      <sz val="11"/>
      <color theme="1"/>
      <name val="Aptos Narrow"/>
      <family val="2"/>
    </font>
  </fonts>
  <fills count="7">
    <fill>
      <patternFill patternType="none"/>
    </fill>
    <fill>
      <patternFill patternType="gray125"/>
    </fill>
    <fill>
      <patternFill patternType="solid">
        <fgColor theme="3"/>
        <bgColor indexed="64"/>
      </patternFill>
    </fill>
    <fill>
      <patternFill patternType="solid">
        <fgColor rgb="FF950427"/>
        <bgColor indexed="64"/>
      </patternFill>
    </fill>
    <fill>
      <patternFill patternType="solid">
        <fgColor rgb="FF27446E"/>
        <bgColor indexed="64"/>
      </patternFill>
    </fill>
    <fill>
      <patternFill patternType="solid">
        <fgColor theme="4" tint="0.79998168889431442"/>
        <bgColor indexed="64"/>
      </patternFill>
    </fill>
    <fill>
      <patternFill patternType="solid">
        <fgColor theme="6" tint="0.79998168889431442"/>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theme="0"/>
      </left>
      <right/>
      <top/>
      <bottom/>
      <diagonal/>
    </border>
    <border>
      <left/>
      <right style="thin">
        <color theme="0"/>
      </right>
      <top/>
      <bottom/>
      <diagonal/>
    </border>
  </borders>
  <cellStyleXfs count="5">
    <xf numFmtId="0" fontId="0" fillId="0" borderId="0"/>
    <xf numFmtId="168" fontId="4" fillId="0" borderId="0" applyFont="0" applyFill="0" applyBorder="0" applyProtection="0">
      <alignment vertical="top"/>
    </xf>
    <xf numFmtId="168" fontId="14" fillId="0" borderId="0" applyNumberFormat="0" applyFill="0" applyBorder="0" applyAlignment="0" applyProtection="0">
      <alignment vertical="top"/>
    </xf>
    <xf numFmtId="0" fontId="27" fillId="0" borderId="0" applyNumberFormat="0" applyFill="0" applyBorder="0" applyAlignment="0" applyProtection="0"/>
    <xf numFmtId="0" fontId="14" fillId="0" borderId="0" applyNumberFormat="0" applyFill="0" applyBorder="0" applyAlignment="0" applyProtection="0"/>
  </cellStyleXfs>
  <cellXfs count="99">
    <xf numFmtId="0" fontId="0" fillId="0" borderId="0" xfId="0"/>
    <xf numFmtId="0" fontId="1" fillId="0" borderId="0" xfId="0" applyFont="1"/>
    <xf numFmtId="164" fontId="2" fillId="0" borderId="0" xfId="0" applyNumberFormat="1" applyFont="1"/>
    <xf numFmtId="165" fontId="3" fillId="0" borderId="0" xfId="0" applyNumberFormat="1" applyFont="1"/>
    <xf numFmtId="0" fontId="0" fillId="0" borderId="0" xfId="0" applyAlignment="1">
      <alignment horizontal="center"/>
    </xf>
    <xf numFmtId="164" fontId="3" fillId="0" borderId="0" xfId="0" applyNumberFormat="1" applyFont="1"/>
    <xf numFmtId="165" fontId="0" fillId="0" borderId="0" xfId="0" applyNumberFormat="1"/>
    <xf numFmtId="165" fontId="1" fillId="0" borderId="0" xfId="0" applyNumberFormat="1" applyFont="1"/>
    <xf numFmtId="10" fontId="0" fillId="0" borderId="0" xfId="0" applyNumberFormat="1"/>
    <xf numFmtId="3" fontId="0" fillId="0" borderId="0" xfId="0" applyNumberFormat="1"/>
    <xf numFmtId="0" fontId="5" fillId="3" borderId="0" xfId="0" applyFont="1" applyFill="1" applyAlignment="1">
      <alignment horizontal="center"/>
    </xf>
    <xf numFmtId="0" fontId="6" fillId="0" borderId="1" xfId="0" applyFont="1" applyBorder="1" applyAlignment="1">
      <alignment horizontal="center"/>
    </xf>
    <xf numFmtId="17" fontId="6" fillId="0" borderId="1" xfId="0" applyNumberFormat="1" applyFont="1" applyBorder="1" applyAlignment="1">
      <alignment horizontal="center"/>
    </xf>
    <xf numFmtId="0" fontId="0" fillId="0" borderId="0" xfId="0" applyAlignment="1">
      <alignment horizontal="left" indent="1"/>
    </xf>
    <xf numFmtId="0" fontId="6" fillId="0" borderId="0" xfId="0" applyFont="1"/>
    <xf numFmtId="0" fontId="6" fillId="0" borderId="0" xfId="0" applyFont="1" applyAlignment="1">
      <alignment horizontal="center"/>
    </xf>
    <xf numFmtId="3" fontId="6" fillId="0" borderId="0" xfId="0" applyNumberFormat="1" applyFont="1"/>
    <xf numFmtId="0" fontId="6" fillId="0" borderId="2" xfId="0" applyFont="1" applyBorder="1"/>
    <xf numFmtId="0" fontId="6" fillId="0" borderId="2" xfId="0" applyFont="1" applyBorder="1" applyAlignment="1">
      <alignment horizontal="center"/>
    </xf>
    <xf numFmtId="3" fontId="6" fillId="0" borderId="2" xfId="0" applyNumberFormat="1" applyFont="1" applyBorder="1"/>
    <xf numFmtId="0" fontId="0" fillId="0" borderId="0" xfId="0" applyAlignment="1">
      <alignment horizontal="left" indent="2"/>
    </xf>
    <xf numFmtId="0" fontId="6" fillId="0" borderId="3" xfId="0" applyFont="1" applyBorder="1" applyAlignment="1">
      <alignment horizontal="left" indent="1"/>
    </xf>
    <xf numFmtId="0" fontId="6" fillId="0" borderId="3" xfId="0" applyFont="1" applyBorder="1" applyAlignment="1">
      <alignment horizontal="center"/>
    </xf>
    <xf numFmtId="0" fontId="6" fillId="0" borderId="3" xfId="0" applyFont="1" applyBorder="1"/>
    <xf numFmtId="3" fontId="0" fillId="0" borderId="0" xfId="0" applyNumberFormat="1" applyAlignment="1">
      <alignment horizontal="center"/>
    </xf>
    <xf numFmtId="3" fontId="6" fillId="0" borderId="2" xfId="0" applyNumberFormat="1" applyFont="1" applyBorder="1" applyAlignment="1">
      <alignment horizontal="center"/>
    </xf>
    <xf numFmtId="166" fontId="0" fillId="0" borderId="0" xfId="0" applyNumberFormat="1"/>
    <xf numFmtId="3" fontId="6" fillId="0" borderId="0" xfId="0" applyNumberFormat="1" applyFont="1" applyAlignment="1">
      <alignment horizontal="center"/>
    </xf>
    <xf numFmtId="3" fontId="6" fillId="0" borderId="3" xfId="0" applyNumberFormat="1" applyFont="1" applyBorder="1" applyAlignment="1">
      <alignment horizontal="center"/>
    </xf>
    <xf numFmtId="167" fontId="2" fillId="0" borderId="0" xfId="0" applyNumberFormat="1" applyFont="1"/>
    <xf numFmtId="0" fontId="0" fillId="4" borderId="0" xfId="0" applyFill="1"/>
    <xf numFmtId="0" fontId="0" fillId="4" borderId="0" xfId="0" applyFill="1" applyAlignment="1">
      <alignment horizontal="center"/>
    </xf>
    <xf numFmtId="3" fontId="0" fillId="4" borderId="0" xfId="0" applyNumberFormat="1" applyFill="1"/>
    <xf numFmtId="3" fontId="0" fillId="4" borderId="0" xfId="0" applyNumberFormat="1" applyFill="1" applyAlignment="1">
      <alignment horizontal="center"/>
    </xf>
    <xf numFmtId="3" fontId="1" fillId="0" borderId="0" xfId="0" applyNumberFormat="1" applyFont="1"/>
    <xf numFmtId="3" fontId="8" fillId="0" borderId="2" xfId="0" applyNumberFormat="1" applyFont="1" applyBorder="1"/>
    <xf numFmtId="3" fontId="1" fillId="4" borderId="0" xfId="0" applyNumberFormat="1" applyFont="1" applyFill="1"/>
    <xf numFmtId="3" fontId="8" fillId="0" borderId="0" xfId="0" applyNumberFormat="1" applyFont="1"/>
    <xf numFmtId="3" fontId="8" fillId="0" borderId="3" xfId="0" applyNumberFormat="1" applyFont="1" applyBorder="1"/>
    <xf numFmtId="3" fontId="11" fillId="0" borderId="3" xfId="0" applyNumberFormat="1" applyFont="1" applyBorder="1"/>
    <xf numFmtId="3" fontId="12" fillId="0" borderId="0" xfId="0" applyNumberFormat="1" applyFont="1"/>
    <xf numFmtId="3" fontId="13" fillId="0" borderId="0" xfId="0" applyNumberFormat="1" applyFont="1"/>
    <xf numFmtId="3" fontId="12" fillId="0" borderId="3" xfId="0" applyNumberFormat="1" applyFont="1" applyBorder="1"/>
    <xf numFmtId="3" fontId="12" fillId="0" borderId="2" xfId="0" applyNumberFormat="1" applyFont="1" applyBorder="1"/>
    <xf numFmtId="3" fontId="3" fillId="0" borderId="0" xfId="0" applyNumberFormat="1" applyFont="1"/>
    <xf numFmtId="168" fontId="15" fillId="0" borderId="0" xfId="1" applyFont="1">
      <alignment vertical="top"/>
    </xf>
    <xf numFmtId="168" fontId="16" fillId="0" borderId="0" xfId="2" applyFont="1">
      <alignment vertical="top"/>
    </xf>
    <xf numFmtId="168" fontId="16" fillId="0" borderId="0" xfId="2" applyFont="1" applyAlignment="1">
      <alignment horizontal="center" vertical="center"/>
    </xf>
    <xf numFmtId="168" fontId="15" fillId="0" borderId="0" xfId="1" applyFont="1" applyAlignment="1">
      <alignment horizontal="center" vertical="top"/>
    </xf>
    <xf numFmtId="168" fontId="15" fillId="0" borderId="0" xfId="1" applyFont="1" applyAlignment="1">
      <alignment horizontal="center" vertical="center"/>
    </xf>
    <xf numFmtId="0" fontId="15" fillId="5" borderId="0" xfId="1" applyNumberFormat="1" applyFont="1" applyFill="1" applyAlignment="1">
      <alignment horizontal="center" vertical="top"/>
    </xf>
    <xf numFmtId="0" fontId="15" fillId="6" borderId="0" xfId="1" applyNumberFormat="1" applyFont="1" applyFill="1" applyAlignment="1">
      <alignment horizontal="center" vertical="top"/>
    </xf>
    <xf numFmtId="168" fontId="17" fillId="0" borderId="0" xfId="1" applyFont="1">
      <alignment vertical="top"/>
    </xf>
    <xf numFmtId="0" fontId="18" fillId="2" borderId="0" xfId="1" applyNumberFormat="1" applyFont="1" applyFill="1" applyAlignment="1">
      <alignment horizontal="center" vertical="top"/>
    </xf>
    <xf numFmtId="0" fontId="18" fillId="2" borderId="0" xfId="1" applyNumberFormat="1" applyFont="1" applyFill="1" applyAlignment="1">
      <alignment horizontal="center" vertical="center"/>
    </xf>
    <xf numFmtId="168" fontId="18" fillId="2" borderId="0" xfId="1" applyFont="1" applyFill="1" applyAlignment="1">
      <alignment horizontal="center" vertical="top"/>
    </xf>
    <xf numFmtId="168" fontId="15" fillId="0" borderId="2" xfId="1" applyFont="1" applyBorder="1">
      <alignment vertical="top"/>
    </xf>
    <xf numFmtId="17" fontId="15" fillId="0" borderId="2" xfId="1" applyNumberFormat="1" applyFont="1" applyBorder="1" applyAlignment="1">
      <alignment horizontal="center" vertical="center"/>
    </xf>
    <xf numFmtId="17" fontId="15" fillId="0" borderId="2" xfId="1" applyNumberFormat="1" applyFont="1" applyBorder="1" applyAlignment="1">
      <alignment horizontal="center" vertical="top"/>
    </xf>
    <xf numFmtId="166" fontId="15" fillId="0" borderId="0" xfId="1" applyNumberFormat="1" applyFont="1">
      <alignment vertical="top"/>
    </xf>
    <xf numFmtId="166" fontId="15" fillId="0" borderId="0" xfId="1" applyNumberFormat="1" applyFont="1" applyAlignment="1">
      <alignment horizontal="center" vertical="center"/>
    </xf>
    <xf numFmtId="166" fontId="19" fillId="0" borderId="0" xfId="1" applyNumberFormat="1" applyFont="1" applyAlignment="1">
      <alignment horizontal="left" vertical="top"/>
    </xf>
    <xf numFmtId="166" fontId="19" fillId="0" borderId="0" xfId="1" applyNumberFormat="1" applyFont="1" applyAlignment="1">
      <alignment horizontal="center" vertical="center"/>
    </xf>
    <xf numFmtId="166" fontId="17" fillId="0" borderId="0" xfId="1" applyNumberFormat="1" applyFont="1" applyAlignment="1">
      <alignment horizontal="left" vertical="top" indent="1"/>
    </xf>
    <xf numFmtId="166" fontId="17" fillId="0" borderId="0" xfId="1" applyNumberFormat="1" applyFont="1" applyAlignment="1">
      <alignment horizontal="center" vertical="center"/>
    </xf>
    <xf numFmtId="166" fontId="15" fillId="0" borderId="0" xfId="1" applyNumberFormat="1" applyFont="1" applyAlignment="1">
      <alignment horizontal="left" vertical="top" indent="2"/>
    </xf>
    <xf numFmtId="166" fontId="20" fillId="0" borderId="0" xfId="1" applyNumberFormat="1" applyFont="1">
      <alignment vertical="top"/>
    </xf>
    <xf numFmtId="166" fontId="21" fillId="0" borderId="0" xfId="1" applyNumberFormat="1" applyFont="1">
      <alignment vertical="top"/>
    </xf>
    <xf numFmtId="166" fontId="22" fillId="0" borderId="0" xfId="1" applyNumberFormat="1" applyFont="1">
      <alignment vertical="top"/>
    </xf>
    <xf numFmtId="164" fontId="21" fillId="0" borderId="0" xfId="1" applyNumberFormat="1" applyFont="1">
      <alignment vertical="top"/>
    </xf>
    <xf numFmtId="3" fontId="15" fillId="0" borderId="0" xfId="1" applyNumberFormat="1" applyFont="1">
      <alignment vertical="top"/>
    </xf>
    <xf numFmtId="166" fontId="15" fillId="0" borderId="0" xfId="1" applyNumberFormat="1" applyFont="1" applyAlignment="1">
      <alignment horizontal="left" vertical="top" indent="3"/>
    </xf>
    <xf numFmtId="164" fontId="15" fillId="0" borderId="0" xfId="1" applyNumberFormat="1" applyFont="1">
      <alignment vertical="top"/>
    </xf>
    <xf numFmtId="166" fontId="17" fillId="0" borderId="0" xfId="1" applyNumberFormat="1" applyFont="1">
      <alignment vertical="top"/>
    </xf>
    <xf numFmtId="166" fontId="23" fillId="0" borderId="0" xfId="1" applyNumberFormat="1" applyFont="1">
      <alignment vertical="top"/>
    </xf>
    <xf numFmtId="166" fontId="24" fillId="0" borderId="0" xfId="1" applyNumberFormat="1" applyFont="1" applyAlignment="1">
      <alignment horizontal="left" vertical="top" indent="2"/>
    </xf>
    <xf numFmtId="166" fontId="24" fillId="0" borderId="0" xfId="1" applyNumberFormat="1" applyFont="1">
      <alignment vertical="top"/>
    </xf>
    <xf numFmtId="166" fontId="15" fillId="0" borderId="0" xfId="1" applyNumberFormat="1" applyFont="1" applyAlignment="1">
      <alignment horizontal="left" vertical="top" indent="1"/>
    </xf>
    <xf numFmtId="10" fontId="15" fillId="0" borderId="0" xfId="1" applyNumberFormat="1" applyFont="1">
      <alignment vertical="top"/>
    </xf>
    <xf numFmtId="164" fontId="25" fillId="0" borderId="0" xfId="1" applyNumberFormat="1" applyFont="1">
      <alignment vertical="top"/>
    </xf>
    <xf numFmtId="168" fontId="15" fillId="0" borderId="0" xfId="1" applyFont="1" applyAlignment="1">
      <alignment horizontal="left" vertical="top" indent="2"/>
    </xf>
    <xf numFmtId="164" fontId="20" fillId="0" borderId="0" xfId="1" applyNumberFormat="1" applyFont="1">
      <alignment vertical="top"/>
    </xf>
    <xf numFmtId="166" fontId="26" fillId="0" borderId="0" xfId="2" applyNumberFormat="1" applyFont="1" applyAlignment="1">
      <alignment horizontal="left" vertical="top"/>
    </xf>
    <xf numFmtId="166" fontId="20" fillId="0" borderId="0" xfId="1" applyNumberFormat="1" applyFont="1" applyAlignment="1"/>
    <xf numFmtId="10" fontId="17" fillId="0" borderId="0" xfId="1" applyNumberFormat="1" applyFont="1">
      <alignment vertical="top"/>
    </xf>
    <xf numFmtId="166" fontId="25" fillId="0" borderId="0" xfId="1" applyNumberFormat="1" applyFont="1">
      <alignment vertical="top"/>
    </xf>
    <xf numFmtId="10" fontId="3" fillId="0" borderId="0" xfId="0" applyNumberFormat="1" applyFont="1"/>
    <xf numFmtId="169" fontId="3" fillId="0" borderId="0" xfId="0" applyNumberFormat="1" applyFont="1"/>
    <xf numFmtId="10" fontId="1" fillId="0" borderId="0" xfId="0" applyNumberFormat="1" applyFont="1"/>
    <xf numFmtId="166" fontId="1" fillId="0" borderId="0" xfId="0" applyNumberFormat="1" applyFont="1"/>
    <xf numFmtId="164" fontId="0" fillId="0" borderId="0" xfId="0" applyNumberFormat="1"/>
    <xf numFmtId="0" fontId="28" fillId="2" borderId="4" xfId="3" applyFont="1" applyFill="1" applyBorder="1" applyAlignment="1">
      <alignment horizontal="center" vertical="center"/>
    </xf>
    <xf numFmtId="0" fontId="28" fillId="2" borderId="5" xfId="3" applyFont="1" applyFill="1" applyBorder="1" applyAlignment="1">
      <alignment horizontal="center" vertical="center"/>
    </xf>
    <xf numFmtId="3" fontId="29" fillId="0" borderId="0" xfId="0" applyNumberFormat="1" applyFont="1"/>
    <xf numFmtId="1" fontId="1" fillId="0" borderId="0" xfId="0" applyNumberFormat="1" applyFont="1"/>
    <xf numFmtId="168" fontId="14" fillId="0" borderId="0" xfId="4" applyNumberFormat="1" applyAlignment="1">
      <alignment vertical="top"/>
    </xf>
    <xf numFmtId="3" fontId="2" fillId="0" borderId="0" xfId="0" applyNumberFormat="1" applyFont="1"/>
    <xf numFmtId="2" fontId="0" fillId="0" borderId="0" xfId="0" applyNumberFormat="1"/>
    <xf numFmtId="0" fontId="30" fillId="0" borderId="0" xfId="0" applyFont="1"/>
  </cellXfs>
  <cellStyles count="5">
    <cellStyle name="Hyperlink" xfId="4" builtinId="8"/>
    <cellStyle name="Hyperlink 2" xfId="2" xr:uid="{C9A92CFE-23DA-4BB2-B37F-94F1D3004443}"/>
    <cellStyle name="Normal" xfId="0" builtinId="0"/>
    <cellStyle name="Normal 2" xfId="1" xr:uid="{82CD8DF8-03AC-409E-9389-B97D9B318C14}"/>
    <cellStyle name="Style 1" xfId="3" xr:uid="{BC57DA7C-D8ED-4FD4-A54B-0D92D0E75634}"/>
  </cellStyles>
  <dxfs count="0"/>
  <tableStyles count="0" defaultTableStyle="TableStyleMedium2" defaultPivotStyle="PivotStyleLight16"/>
  <colors>
    <mruColors>
      <color rgb="FF0000FF"/>
      <color rgb="FF27446E"/>
      <color rgb="FF9504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'LottoLand vs TLC'!$C$13</c:f>
              <c:strCache>
                <c:ptCount val="1"/>
                <c:pt idx="0">
                  <c:v>TLC</c:v>
                </c:pt>
              </c:strCache>
            </c:strRef>
          </c:tx>
          <c:spPr>
            <a:solidFill>
              <a:schemeClr val="bg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'LottoLand vs TLC'!$D$2:$I$2</c:f>
              <c:strCache>
                <c:ptCount val="6"/>
                <c:pt idx="0">
                  <c:v>CY20</c:v>
                </c:pt>
                <c:pt idx="1">
                  <c:v>CY21</c:v>
                </c:pt>
                <c:pt idx="2">
                  <c:v>CY22</c:v>
                </c:pt>
                <c:pt idx="3">
                  <c:v>CY23</c:v>
                </c:pt>
                <c:pt idx="4">
                  <c:v>CY24</c:v>
                </c:pt>
                <c:pt idx="5">
                  <c:v>CY25</c:v>
                </c:pt>
              </c:strCache>
            </c:strRef>
          </c:cat>
          <c:val>
            <c:numRef>
              <c:f>'LottoLand vs TLC'!$D$14:$I$14</c:f>
              <c:numCache>
                <c:formatCode>#,##0</c:formatCode>
                <c:ptCount val="6"/>
                <c:pt idx="0">
                  <c:v>201</c:v>
                </c:pt>
                <c:pt idx="1">
                  <c:v>219</c:v>
                </c:pt>
                <c:pt idx="2">
                  <c:v>229</c:v>
                </c:pt>
                <c:pt idx="3">
                  <c:v>197</c:v>
                </c:pt>
                <c:pt idx="4">
                  <c:v>186</c:v>
                </c:pt>
                <c:pt idx="5">
                  <c:v>169</c:v>
                </c:pt>
              </c:numCache>
            </c:numRef>
          </c:val>
          <c:extLst>
            <c:ext xmlns:c16="http://schemas.microsoft.com/office/drawing/2014/chart" uri="{C3380CC4-5D6E-409C-BE32-E72D297353CC}">
              <c16:uniqueId val="{00000001-AB19-4279-9A8B-8194213C10C5}"/>
            </c:ext>
          </c:extLst>
        </c:ser>
        <c:ser>
          <c:idx val="0"/>
          <c:order val="1"/>
          <c:tx>
            <c:strRef>
              <c:f>'LottoLand vs TLC'!$C$8</c:f>
              <c:strCache>
                <c:ptCount val="1"/>
                <c:pt idx="0">
                  <c:v>LottoLand</c:v>
                </c:pt>
              </c:strCache>
            </c:strRef>
          </c:tx>
          <c:spPr>
            <a:solidFill>
              <a:schemeClr val="tx2"/>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74F2-4A64-8D6B-3EE456ACF3F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'LottoLand vs TLC'!$D$2:$I$2</c:f>
              <c:strCache>
                <c:ptCount val="6"/>
                <c:pt idx="0">
                  <c:v>CY20</c:v>
                </c:pt>
                <c:pt idx="1">
                  <c:v>CY21</c:v>
                </c:pt>
                <c:pt idx="2">
                  <c:v>CY22</c:v>
                </c:pt>
                <c:pt idx="3">
                  <c:v>CY23</c:v>
                </c:pt>
                <c:pt idx="4">
                  <c:v>CY24</c:v>
                </c:pt>
                <c:pt idx="5">
                  <c:v>CY25</c:v>
                </c:pt>
              </c:strCache>
            </c:strRef>
          </c:cat>
          <c:val>
            <c:numRef>
              <c:f>'LottoLand vs TLC'!$D$8:$I$8</c:f>
              <c:numCache>
                <c:formatCode>General</c:formatCode>
                <c:ptCount val="6"/>
                <c:pt idx="2" formatCode="#,##0">
                  <c:v>0.12901899999999999</c:v>
                </c:pt>
                <c:pt idx="3" formatCode="#,##0">
                  <c:v>34.537139000000003</c:v>
                </c:pt>
                <c:pt idx="4" formatCode="#,##0">
                  <c:v>216.9845</c:v>
                </c:pt>
                <c:pt idx="5" formatCode="#,##0">
                  <c:v>423.31035600000001</c:v>
                </c:pt>
              </c:numCache>
            </c:numRef>
          </c:val>
          <c:extLst>
            <c:ext xmlns:c16="http://schemas.microsoft.com/office/drawing/2014/chart" uri="{C3380CC4-5D6E-409C-BE32-E72D297353CC}">
              <c16:uniqueId val="{00000000-AB19-4279-9A8B-8194213C10C5}"/>
            </c:ext>
          </c:extLst>
        </c:ser>
        <c:dLbls>
          <c:dLblPos val="outEnd"/>
          <c:showLegendKey val="0"/>
          <c:showVal val="1"/>
          <c:showCatName val="0"/>
          <c:showSerName val="0"/>
          <c:showPercent val="0"/>
          <c:showBubbleSize val="0"/>
        </c:dLbls>
        <c:gapWidth val="100"/>
        <c:overlap val="-20"/>
        <c:axId val="681362256"/>
        <c:axId val="681362736"/>
      </c:barChart>
      <c:catAx>
        <c:axId val="6813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1362736"/>
        <c:crosses val="autoZero"/>
        <c:auto val="1"/>
        <c:lblAlgn val="ctr"/>
        <c:lblOffset val="100"/>
        <c:noMultiLvlLbl val="0"/>
      </c:catAx>
      <c:valAx>
        <c:axId val="681362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136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'LottoLand vs TLC'!$C$28</c:f>
              <c:strCache>
                <c:ptCount val="1"/>
                <c:pt idx="0">
                  <c:v>TLC</c:v>
                </c:pt>
              </c:strCache>
            </c:strRef>
          </c:tx>
          <c:spPr>
            <a:solidFill>
              <a:schemeClr val="bg1">
                <a:lumMod val="65000"/>
              </a:schemeClr>
            </a:solidFill>
            <a:ln>
              <a:noFill/>
            </a:ln>
            <a:effectLst/>
          </c:spPr>
          <c:invertIfNegative val="0"/>
          <c:cat>
            <c:strRef>
              <c:f>'LottoLand vs TLC'!$D$2:$I$2</c:f>
              <c:strCache>
                <c:ptCount val="6"/>
                <c:pt idx="0">
                  <c:v>CY20</c:v>
                </c:pt>
                <c:pt idx="1">
                  <c:v>CY21</c:v>
                </c:pt>
                <c:pt idx="2">
                  <c:v>CY22</c:v>
                </c:pt>
                <c:pt idx="3">
                  <c:v>CY23</c:v>
                </c:pt>
                <c:pt idx="4">
                  <c:v>CY24</c:v>
                </c:pt>
                <c:pt idx="5">
                  <c:v>CY25</c:v>
                </c:pt>
              </c:strCache>
            </c:strRef>
          </c:cat>
          <c:val>
            <c:numRef>
              <c:f>'LottoLand vs TLC'!$D$28:$I$28</c:f>
              <c:numCache>
                <c:formatCode>0.0%</c:formatCode>
                <c:ptCount val="6"/>
                <c:pt idx="0">
                  <c:v>0.11426947129050596</c:v>
                </c:pt>
                <c:pt idx="1">
                  <c:v>9.550806803314435E-2</c:v>
                </c:pt>
                <c:pt idx="2">
                  <c:v>8.5960960960960967E-2</c:v>
                </c:pt>
                <c:pt idx="3">
                  <c:v>7.864271457085828E-2</c:v>
                </c:pt>
                <c:pt idx="4">
                  <c:v>6.2901589448765644E-2</c:v>
                </c:pt>
                <c:pt idx="5">
                  <c:v>5.9590973201692522E-2</c:v>
                </c:pt>
              </c:numCache>
            </c:numRef>
          </c:val>
          <c:extLst>
            <c:ext xmlns:c16="http://schemas.microsoft.com/office/drawing/2014/chart" uri="{C3380CC4-5D6E-409C-BE32-E72D297353CC}">
              <c16:uniqueId val="{00000005-6654-45D4-8AA0-5ACC607895E9}"/>
            </c:ext>
          </c:extLst>
        </c:ser>
        <c:ser>
          <c:idx val="1"/>
          <c:order val="1"/>
          <c:tx>
            <c:strRef>
              <c:f>'LottoLand vs TLC'!$C$27</c:f>
              <c:strCache>
                <c:ptCount val="1"/>
                <c:pt idx="0">
                  <c:v>LottoLand</c:v>
                </c:pt>
              </c:strCache>
            </c:strRef>
          </c:tx>
          <c:spPr>
            <a:solidFill>
              <a:schemeClr val="tx2"/>
            </a:solidFill>
            <a:ln>
              <a:noFill/>
            </a:ln>
            <a:effectLst/>
          </c:spPr>
          <c:invertIfNegative val="0"/>
          <c:cat>
            <c:strRef>
              <c:f>'LottoLand vs TLC'!$D$2:$I$2</c:f>
              <c:strCache>
                <c:ptCount val="6"/>
                <c:pt idx="0">
                  <c:v>CY20</c:v>
                </c:pt>
                <c:pt idx="1">
                  <c:v>CY21</c:v>
                </c:pt>
                <c:pt idx="2">
                  <c:v>CY22</c:v>
                </c:pt>
                <c:pt idx="3">
                  <c:v>CY23</c:v>
                </c:pt>
                <c:pt idx="4">
                  <c:v>CY24</c:v>
                </c:pt>
                <c:pt idx="5">
                  <c:v>CY25</c:v>
                </c:pt>
              </c:strCache>
            </c:strRef>
          </c:cat>
          <c:val>
            <c:numRef>
              <c:f>'LottoLand vs TLC'!$D$27:$I$27</c:f>
              <c:numCache>
                <c:formatCode>0.0%</c:formatCode>
                <c:ptCount val="6"/>
                <c:pt idx="0">
                  <c:v>0</c:v>
                </c:pt>
                <c:pt idx="1">
                  <c:v>0</c:v>
                </c:pt>
                <c:pt idx="2">
                  <c:v>4.8430555555555554E-5</c:v>
                </c:pt>
                <c:pt idx="3">
                  <c:v>1.3787281037924154E-2</c:v>
                </c:pt>
                <c:pt idx="4">
                  <c:v>7.3379945891105844E-2</c:v>
                </c:pt>
                <c:pt idx="5">
                  <c:v>0.14926317207334275</c:v>
                </c:pt>
              </c:numCache>
            </c:numRef>
          </c:val>
          <c:extLst>
            <c:ext xmlns:c16="http://schemas.microsoft.com/office/drawing/2014/chart" uri="{C3380CC4-5D6E-409C-BE32-E72D297353CC}">
              <c16:uniqueId val="{00000003-6654-45D4-8AA0-5ACC607895E9}"/>
            </c:ext>
          </c:extLst>
        </c:ser>
        <c:dLbls>
          <c:showLegendKey val="0"/>
          <c:showVal val="0"/>
          <c:showCatName val="0"/>
          <c:showSerName val="0"/>
          <c:showPercent val="0"/>
          <c:showBubbleSize val="0"/>
        </c:dLbls>
        <c:gapWidth val="100"/>
        <c:overlap val="100"/>
        <c:axId val="681362256"/>
        <c:axId val="681362736"/>
      </c:barChart>
      <c:catAx>
        <c:axId val="6813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1362736"/>
        <c:crosses val="autoZero"/>
        <c:auto val="1"/>
        <c:lblAlgn val="ctr"/>
        <c:lblOffset val="100"/>
        <c:noMultiLvlLbl val="0"/>
      </c:catAx>
      <c:valAx>
        <c:axId val="681362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1362256"/>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'Vic Sensitivity Analysis'!$B$44</c:f>
              <c:strCache>
                <c:ptCount val="1"/>
                <c:pt idx="0">
                  <c:v>Lotteries</c:v>
                </c:pt>
              </c:strCache>
            </c:strRef>
          </c:tx>
          <c:spPr>
            <a:ln w="19050" cap="rnd">
              <a:solidFill>
                <a:schemeClr val="tx2"/>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Analysis'!$Q$44:$AA$44</c:f>
              <c:numCache>
                <c:formatCode>0.0%</c:formatCode>
                <c:ptCount val="11"/>
                <c:pt idx="0">
                  <c:v>0.79384557296582969</c:v>
                </c:pt>
                <c:pt idx="1">
                  <c:v>0.79394432026010964</c:v>
                </c:pt>
                <c:pt idx="2">
                  <c:v>0.79404714342788651</c:v>
                </c:pt>
                <c:pt idx="3">
                  <c:v>0.80647619047619046</c:v>
                </c:pt>
                <c:pt idx="4">
                  <c:v>0.79390073749252543</c:v>
                </c:pt>
                <c:pt idx="5">
                  <c:v>0.79374275782155279</c:v>
                </c:pt>
                <c:pt idx="6">
                  <c:v>0.79439688715953305</c:v>
                </c:pt>
                <c:pt idx="7">
                  <c:v>0.79445125689760876</c:v>
                </c:pt>
                <c:pt idx="8">
                  <c:v>0.79443906487757643</c:v>
                </c:pt>
                <c:pt idx="9">
                  <c:v>0.79449448179627047</c:v>
                </c:pt>
                <c:pt idx="10">
                  <c:v>0.79628174914899197</c:v>
                </c:pt>
              </c:numCache>
            </c:numRef>
          </c:val>
          <c:smooth val="0"/>
          <c:extLst>
            <c:ext xmlns:c16="http://schemas.microsoft.com/office/drawing/2014/chart" uri="{C3380CC4-5D6E-409C-BE32-E72D297353CC}">
              <c16:uniqueId val="{00000000-BC44-4D2A-9268-B68016A04265}"/>
            </c:ext>
          </c:extLst>
        </c:ser>
        <c:ser>
          <c:idx val="0"/>
          <c:order val="1"/>
          <c:tx>
            <c:strRef>
              <c:f>'Vic Sensitivity Analysis'!$B$42</c:f>
              <c:strCache>
                <c:ptCount val="1"/>
                <c:pt idx="0">
                  <c:v>EGM's (Clubs &amp; Hotels)</c:v>
                </c:pt>
              </c:strCache>
            </c:strRef>
          </c:tx>
          <c:spPr>
            <a:ln w="19050" cap="rnd">
              <a:solidFill>
                <a:schemeClr val="bg2"/>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Analysis'!$Q$42:$AA$42</c:f>
              <c:numCache>
                <c:formatCode>0.0%</c:formatCode>
                <c:ptCount val="11"/>
                <c:pt idx="0">
                  <c:v>0.33768319614535236</c:v>
                </c:pt>
                <c:pt idx="1">
                  <c:v>0.34760212434612464</c:v>
                </c:pt>
                <c:pt idx="2">
                  <c:v>0.37388700960379484</c:v>
                </c:pt>
                <c:pt idx="3">
                  <c:v>0.37608438109068676</c:v>
                </c:pt>
                <c:pt idx="4">
                  <c:v>0.37443954780609312</c:v>
                </c:pt>
                <c:pt idx="5">
                  <c:v>0.37962378955960374</c:v>
                </c:pt>
                <c:pt idx="6">
                  <c:v>0.37918256938525957</c:v>
                </c:pt>
                <c:pt idx="7">
                  <c:v>0.3768735539684136</c:v>
                </c:pt>
                <c:pt idx="8">
                  <c:v>0.36544616566380744</c:v>
                </c:pt>
                <c:pt idx="9">
                  <c:v>0.37824065796531381</c:v>
                </c:pt>
                <c:pt idx="10">
                  <c:v>0.41033193235595861</c:v>
                </c:pt>
              </c:numCache>
            </c:numRef>
          </c:val>
          <c:smooth val="0"/>
          <c:extLst>
            <c:ext xmlns:c16="http://schemas.microsoft.com/office/drawing/2014/chart" uri="{C3380CC4-5D6E-409C-BE32-E72D297353CC}">
              <c16:uniqueId val="{00000001-BC44-4D2A-9268-B68016A04265}"/>
            </c:ext>
          </c:extLst>
        </c:ser>
        <c:ser>
          <c:idx val="1"/>
          <c:order val="2"/>
          <c:tx>
            <c:strRef>
              <c:f>'Vic Sensitivity Analysis'!$B$43</c:f>
              <c:strCache>
                <c:ptCount val="1"/>
                <c:pt idx="0">
                  <c:v>Crown Casino</c:v>
                </c:pt>
              </c:strCache>
            </c:strRef>
          </c:tx>
          <c:spPr>
            <a:ln w="19050" cap="rnd">
              <a:solidFill>
                <a:schemeClr val="accent1"/>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Analysis'!$Q$43:$AA$43</c:f>
              <c:numCache>
                <c:formatCode>0.0%</c:formatCode>
                <c:ptCount val="11"/>
                <c:pt idx="0">
                  <c:v>0.13104615584922857</c:v>
                </c:pt>
                <c:pt idx="1">
                  <c:v>0.13341469681397738</c:v>
                </c:pt>
                <c:pt idx="2">
                  <c:v>0.11016949152542373</c:v>
                </c:pt>
                <c:pt idx="3">
                  <c:v>0.11805368040179294</c:v>
                </c:pt>
                <c:pt idx="4">
                  <c:v>0.13345755959647881</c:v>
                </c:pt>
                <c:pt idx="5">
                  <c:v>0.12229364005412721</c:v>
                </c:pt>
                <c:pt idx="6">
                  <c:v>0.13602525162289322</c:v>
                </c:pt>
                <c:pt idx="7">
                  <c:v>0.1209324915007285</c:v>
                </c:pt>
                <c:pt idx="8">
                  <c:v>0.1808617234468938</c:v>
                </c:pt>
                <c:pt idx="9">
                  <c:v>0.17747440273037543</c:v>
                </c:pt>
                <c:pt idx="10">
                  <c:v>0.17066720911310007</c:v>
                </c:pt>
              </c:numCache>
            </c:numRef>
          </c:val>
          <c:smooth val="0"/>
          <c:extLst>
            <c:ext xmlns:c16="http://schemas.microsoft.com/office/drawing/2014/chart" uri="{C3380CC4-5D6E-409C-BE32-E72D297353CC}">
              <c16:uniqueId val="{00000002-BC44-4D2A-9268-B68016A04265}"/>
            </c:ext>
          </c:extLst>
        </c:ser>
        <c:ser>
          <c:idx val="3"/>
          <c:order val="3"/>
          <c:tx>
            <c:strRef>
              <c:f>'Vic Sensitivity Analysis'!$B$45</c:f>
              <c:strCache>
                <c:ptCount val="1"/>
                <c:pt idx="0">
                  <c:v>Wagering</c:v>
                </c:pt>
              </c:strCache>
            </c:strRef>
          </c:tx>
          <c:spPr>
            <a:ln w="19050" cap="rnd">
              <a:solidFill>
                <a:schemeClr val="accent4"/>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Analysis'!$Q$45:$AA$45</c:f>
              <c:numCache>
                <c:formatCode>0.0%</c:formatCode>
                <c:ptCount val="11"/>
                <c:pt idx="0">
                  <c:v>8.2656647679069203E-2</c:v>
                </c:pt>
                <c:pt idx="1">
                  <c:v>6.9801260300533199E-2</c:v>
                </c:pt>
                <c:pt idx="2">
                  <c:v>6.8422893111085209E-2</c:v>
                </c:pt>
                <c:pt idx="3">
                  <c:v>6.723908574192769E-2</c:v>
                </c:pt>
                <c:pt idx="4">
                  <c:v>6.5133638333734645E-2</c:v>
                </c:pt>
                <c:pt idx="5">
                  <c:v>6.3546333411931138E-2</c:v>
                </c:pt>
                <c:pt idx="6">
                  <c:v>7.0953704822917935E-2</c:v>
                </c:pt>
                <c:pt idx="7">
                  <c:v>7.9951787866613097E-2</c:v>
                </c:pt>
                <c:pt idx="8">
                  <c:v>7.9435127978817299E-2</c:v>
                </c:pt>
                <c:pt idx="9">
                  <c:v>0.10003867474539124</c:v>
                </c:pt>
                <c:pt idx="10">
                  <c:v>9.7959656851379542E-2</c:v>
                </c:pt>
              </c:numCache>
            </c:numRef>
          </c:val>
          <c:smooth val="0"/>
          <c:extLst>
            <c:ext xmlns:c16="http://schemas.microsoft.com/office/drawing/2014/chart" uri="{C3380CC4-5D6E-409C-BE32-E72D297353CC}">
              <c16:uniqueId val="{00000003-BC44-4D2A-9268-B68016A04265}"/>
            </c:ext>
          </c:extLst>
        </c:ser>
        <c:ser>
          <c:idx val="4"/>
          <c:order val="4"/>
          <c:tx>
            <c:strRef>
              <c:f>'Vic Sensitivity Analysis'!$B$46</c:f>
              <c:strCache>
                <c:ptCount val="1"/>
                <c:pt idx="0">
                  <c:v>Keno</c:v>
                </c:pt>
              </c:strCache>
            </c:strRef>
          </c:tx>
          <c:spPr>
            <a:ln w="19050" cap="rnd">
              <a:solidFill>
                <a:schemeClr val="accent2"/>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Analysis'!$Q$46:$AA$46</c:f>
              <c:numCache>
                <c:formatCode>0.0%</c:formatCode>
                <c:ptCount val="11"/>
                <c:pt idx="0">
                  <c:v>0.24460431654676257</c:v>
                </c:pt>
                <c:pt idx="1">
                  <c:v>0.24000000000000002</c:v>
                </c:pt>
                <c:pt idx="2">
                  <c:v>0.24550898203592814</c:v>
                </c:pt>
                <c:pt idx="3">
                  <c:v>0.24365482233502539</c:v>
                </c:pt>
                <c:pt idx="4">
                  <c:v>0.24358974358974361</c:v>
                </c:pt>
                <c:pt idx="5">
                  <c:v>0.2424242424242424</c:v>
                </c:pt>
                <c:pt idx="6">
                  <c:v>0.24090909090909091</c:v>
                </c:pt>
                <c:pt idx="7">
                  <c:v>0.24358974358974358</c:v>
                </c:pt>
                <c:pt idx="8">
                  <c:v>0.2462686567164179</c:v>
                </c:pt>
                <c:pt idx="9">
                  <c:v>0.24242424242424243</c:v>
                </c:pt>
                <c:pt idx="10">
                  <c:v>0.24291497975708504</c:v>
                </c:pt>
              </c:numCache>
            </c:numRef>
          </c:val>
          <c:smooth val="0"/>
          <c:extLst>
            <c:ext xmlns:c16="http://schemas.microsoft.com/office/drawing/2014/chart" uri="{C3380CC4-5D6E-409C-BE32-E72D297353CC}">
              <c16:uniqueId val="{00000004-BC44-4D2A-9268-B68016A04265}"/>
            </c:ext>
          </c:extLst>
        </c:ser>
        <c:dLbls>
          <c:showLegendKey val="0"/>
          <c:showVal val="0"/>
          <c:showCatName val="0"/>
          <c:showSerName val="0"/>
          <c:showPercent val="0"/>
          <c:showBubbleSize val="0"/>
        </c:dLbls>
        <c:smooth val="0"/>
        <c:axId val="1816079263"/>
        <c:axId val="1816068223"/>
      </c:lineChart>
      <c:catAx>
        <c:axId val="181607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6068223"/>
        <c:crosses val="autoZero"/>
        <c:auto val="1"/>
        <c:lblAlgn val="ctr"/>
        <c:lblOffset val="100"/>
        <c:noMultiLvlLbl val="0"/>
      </c:catAx>
      <c:valAx>
        <c:axId val="1816068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607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17</xdr:col>
      <xdr:colOff>542925</xdr:colOff>
      <xdr:row>38</xdr:row>
      <xdr:rowOff>95250</xdr:rowOff>
    </xdr:from>
    <xdr:ext cx="9361905" cy="1942857"/>
    <xdr:pic>
      <xdr:nvPicPr>
        <xdr:cNvPr id="2" name="Picture 1">
          <a:extLst>
            <a:ext uri="{FF2B5EF4-FFF2-40B4-BE49-F238E27FC236}">
              <a16:creationId xmlns:a16="http://schemas.microsoft.com/office/drawing/2014/main" id="{9743CD92-62B5-4656-9B48-9EF66E41165A}"/>
            </a:ext>
          </a:extLst>
        </xdr:cNvPr>
        <xdr:cNvPicPr>
          <a:picLocks noChangeAspect="1"/>
        </xdr:cNvPicPr>
      </xdr:nvPicPr>
      <xdr:blipFill>
        <a:blip xmlns:r="http://schemas.openxmlformats.org/officeDocument/2006/relationships" r:embed="rId1"/>
        <a:stretch>
          <a:fillRect/>
        </a:stretch>
      </xdr:blipFill>
      <xdr:spPr>
        <a:xfrm>
          <a:off x="11049000" y="5048250"/>
          <a:ext cx="9361905" cy="1942857"/>
        </a:xfrm>
        <a:prstGeom prst="rect">
          <a:avLst/>
        </a:prstGeom>
      </xdr:spPr>
    </xdr:pic>
    <xdr:clientData/>
  </xdr:oneCellAnchor>
  <xdr:twoCellAnchor editAs="oneCell">
    <xdr:from>
      <xdr:col>10</xdr:col>
      <xdr:colOff>161925</xdr:colOff>
      <xdr:row>16</xdr:row>
      <xdr:rowOff>19050</xdr:rowOff>
    </xdr:from>
    <xdr:to>
      <xdr:col>31</xdr:col>
      <xdr:colOff>554291</xdr:colOff>
      <xdr:row>53</xdr:row>
      <xdr:rowOff>105771</xdr:rowOff>
    </xdr:to>
    <xdr:pic>
      <xdr:nvPicPr>
        <xdr:cNvPr id="3" name="Picture 2">
          <a:extLst>
            <a:ext uri="{FF2B5EF4-FFF2-40B4-BE49-F238E27FC236}">
              <a16:creationId xmlns:a16="http://schemas.microsoft.com/office/drawing/2014/main" id="{B24FB962-92F3-8DF8-E3ED-3E5D9E1746C1}"/>
            </a:ext>
          </a:extLst>
        </xdr:cNvPr>
        <xdr:cNvPicPr>
          <a:picLocks noChangeAspect="1"/>
        </xdr:cNvPicPr>
      </xdr:nvPicPr>
      <xdr:blipFill>
        <a:blip xmlns:r="http://schemas.openxmlformats.org/officeDocument/2006/relationships" r:embed="rId2"/>
        <a:stretch>
          <a:fillRect/>
        </a:stretch>
      </xdr:blipFill>
      <xdr:spPr>
        <a:xfrm>
          <a:off x="6248400" y="3067050"/>
          <a:ext cx="13193966" cy="7135221"/>
        </a:xfrm>
        <a:prstGeom prst="rect">
          <a:avLst/>
        </a:prstGeom>
      </xdr:spPr>
    </xdr:pic>
    <xdr:clientData/>
  </xdr:twoCellAnchor>
  <xdr:twoCellAnchor editAs="oneCell">
    <xdr:from>
      <xdr:col>20</xdr:col>
      <xdr:colOff>0</xdr:colOff>
      <xdr:row>6</xdr:row>
      <xdr:rowOff>0</xdr:rowOff>
    </xdr:from>
    <xdr:to>
      <xdr:col>23</xdr:col>
      <xdr:colOff>543256</xdr:colOff>
      <xdr:row>15</xdr:row>
      <xdr:rowOff>66924</xdr:rowOff>
    </xdr:to>
    <xdr:pic>
      <xdr:nvPicPr>
        <xdr:cNvPr id="4" name="Picture 3">
          <a:extLst>
            <a:ext uri="{FF2B5EF4-FFF2-40B4-BE49-F238E27FC236}">
              <a16:creationId xmlns:a16="http://schemas.microsoft.com/office/drawing/2014/main" id="{ED1D5E54-29BD-550F-E354-0BABEA4C4874}"/>
            </a:ext>
          </a:extLst>
        </xdr:cNvPr>
        <xdr:cNvPicPr>
          <a:picLocks noChangeAspect="1"/>
        </xdr:cNvPicPr>
      </xdr:nvPicPr>
      <xdr:blipFill>
        <a:blip xmlns:r="http://schemas.openxmlformats.org/officeDocument/2006/relationships" r:embed="rId3"/>
        <a:stretch>
          <a:fillRect/>
        </a:stretch>
      </xdr:blipFill>
      <xdr:spPr>
        <a:xfrm>
          <a:off x="12182475" y="1143000"/>
          <a:ext cx="2372056" cy="17814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409575</xdr:colOff>
      <xdr:row>34</xdr:row>
      <xdr:rowOff>157162</xdr:rowOff>
    </xdr:from>
    <xdr:to>
      <xdr:col>4</xdr:col>
      <xdr:colOff>400050</xdr:colOff>
      <xdr:row>49</xdr:row>
      <xdr:rowOff>42862</xdr:rowOff>
    </xdr:to>
    <xdr:graphicFrame macro="">
      <xdr:nvGraphicFramePr>
        <xdr:cNvPr id="2" name="Chart 1">
          <a:extLst>
            <a:ext uri="{FF2B5EF4-FFF2-40B4-BE49-F238E27FC236}">
              <a16:creationId xmlns:a16="http://schemas.microsoft.com/office/drawing/2014/main" id="{BCE536BE-53E6-D5C6-B65A-8EB3DD9FD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61912</xdr:colOff>
      <xdr:row>34</xdr:row>
      <xdr:rowOff>90487</xdr:rowOff>
    </xdr:from>
    <xdr:to>
      <xdr:col>11</xdr:col>
      <xdr:colOff>23812</xdr:colOff>
      <xdr:row>48</xdr:row>
      <xdr:rowOff>166687</xdr:rowOff>
    </xdr:to>
    <xdr:graphicFrame macro="">
      <xdr:nvGraphicFramePr>
        <xdr:cNvPr id="3" name="Chart 2">
          <a:extLst>
            <a:ext uri="{FF2B5EF4-FFF2-40B4-BE49-F238E27FC236}">
              <a16:creationId xmlns:a16="http://schemas.microsoft.com/office/drawing/2014/main" id="{5335D559-12EF-B382-E464-F05218398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571500</xdr:colOff>
      <xdr:row>15</xdr:row>
      <xdr:rowOff>109537</xdr:rowOff>
    </xdr:from>
    <xdr:ext cx="132344" cy="172227"/>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4DF5F895-63E5-2299-7999-9A0B635686FA}"/>
                </a:ext>
              </a:extLst>
            </xdr:cNvPr>
            <xdr:cNvSpPr txBox="1"/>
          </xdr:nvSpPr>
          <xdr:spPr>
            <a:xfrm>
              <a:off x="8305800" y="2967037"/>
              <a:ext cx="13234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ea typeface="Cambria Math" panose="02040503050406030204" pitchFamily="18" charset="0"/>
                      </a:rPr>
                      <m:t>~</m:t>
                    </m:r>
                  </m:oMath>
                </m:oMathPara>
              </a14:m>
              <a:endParaRPr lang="en-AU" sz="1100"/>
            </a:p>
          </xdr:txBody>
        </xdr:sp>
      </mc:Choice>
      <mc:Fallback>
        <xdr:sp macro="" textlink="">
          <xdr:nvSpPr>
            <xdr:cNvPr id="4" name="TextBox 3">
              <a:extLst>
                <a:ext uri="{FF2B5EF4-FFF2-40B4-BE49-F238E27FC236}">
                  <a16:creationId xmlns:a16="http://schemas.microsoft.com/office/drawing/2014/main" id="{4DF5F895-63E5-2299-7999-9A0B635686FA}"/>
                </a:ext>
              </a:extLst>
            </xdr:cNvPr>
            <xdr:cNvSpPr txBox="1"/>
          </xdr:nvSpPr>
          <xdr:spPr>
            <a:xfrm>
              <a:off x="8305800" y="2967037"/>
              <a:ext cx="13234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ea typeface="Cambria Math" panose="02040503050406030204" pitchFamily="18" charset="0"/>
                </a:rPr>
                <a:t>~</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13</xdr:col>
      <xdr:colOff>220042</xdr:colOff>
      <xdr:row>9</xdr:row>
      <xdr:rowOff>105002</xdr:rowOff>
    </xdr:to>
    <xdr:pic>
      <xdr:nvPicPr>
        <xdr:cNvPr id="2" name="Picture 1">
          <a:extLst>
            <a:ext uri="{FF2B5EF4-FFF2-40B4-BE49-F238E27FC236}">
              <a16:creationId xmlns:a16="http://schemas.microsoft.com/office/drawing/2014/main" id="{78D86321-E027-5FC1-71FD-92BEE90FA26A}"/>
            </a:ext>
          </a:extLst>
        </xdr:cNvPr>
        <xdr:cNvPicPr>
          <a:picLocks noChangeAspect="1"/>
        </xdr:cNvPicPr>
      </xdr:nvPicPr>
      <xdr:blipFill>
        <a:blip xmlns:r="http://schemas.openxmlformats.org/officeDocument/2006/relationships" r:embed="rId1"/>
        <a:stretch>
          <a:fillRect/>
        </a:stretch>
      </xdr:blipFill>
      <xdr:spPr>
        <a:xfrm>
          <a:off x="1219200" y="190500"/>
          <a:ext cx="6925642" cy="16290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12</xdr:col>
      <xdr:colOff>162798</xdr:colOff>
      <xdr:row>17</xdr:row>
      <xdr:rowOff>28951</xdr:rowOff>
    </xdr:to>
    <xdr:pic>
      <xdr:nvPicPr>
        <xdr:cNvPr id="2" name="Picture 1">
          <a:extLst>
            <a:ext uri="{FF2B5EF4-FFF2-40B4-BE49-F238E27FC236}">
              <a16:creationId xmlns:a16="http://schemas.microsoft.com/office/drawing/2014/main" id="{A4CB0982-BC87-59E9-23FD-9357158CF0A0}"/>
            </a:ext>
          </a:extLst>
        </xdr:cNvPr>
        <xdr:cNvPicPr>
          <a:picLocks noChangeAspect="1"/>
        </xdr:cNvPicPr>
      </xdr:nvPicPr>
      <xdr:blipFill>
        <a:blip xmlns:r="http://schemas.openxmlformats.org/officeDocument/2006/relationships" r:embed="rId1"/>
        <a:stretch>
          <a:fillRect/>
        </a:stretch>
      </xdr:blipFill>
      <xdr:spPr>
        <a:xfrm>
          <a:off x="1219200" y="571500"/>
          <a:ext cx="6258798" cy="2695951"/>
        </a:xfrm>
        <a:prstGeom prst="rect">
          <a:avLst/>
        </a:prstGeom>
      </xdr:spPr>
    </xdr:pic>
    <xdr:clientData/>
  </xdr:twoCellAnchor>
  <xdr:twoCellAnchor editAs="oneCell">
    <xdr:from>
      <xdr:col>2</xdr:col>
      <xdr:colOff>0</xdr:colOff>
      <xdr:row>18</xdr:row>
      <xdr:rowOff>0</xdr:rowOff>
    </xdr:from>
    <xdr:to>
      <xdr:col>13</xdr:col>
      <xdr:colOff>429621</xdr:colOff>
      <xdr:row>27</xdr:row>
      <xdr:rowOff>152661</xdr:rowOff>
    </xdr:to>
    <xdr:pic>
      <xdr:nvPicPr>
        <xdr:cNvPr id="3" name="Picture 2">
          <a:extLst>
            <a:ext uri="{FF2B5EF4-FFF2-40B4-BE49-F238E27FC236}">
              <a16:creationId xmlns:a16="http://schemas.microsoft.com/office/drawing/2014/main" id="{6B37C864-53D0-7E0C-3A01-F76F27E93FE8}"/>
            </a:ext>
          </a:extLst>
        </xdr:cNvPr>
        <xdr:cNvPicPr>
          <a:picLocks noChangeAspect="1"/>
        </xdr:cNvPicPr>
      </xdr:nvPicPr>
      <xdr:blipFill>
        <a:blip xmlns:r="http://schemas.openxmlformats.org/officeDocument/2006/relationships" r:embed="rId2"/>
        <a:stretch>
          <a:fillRect/>
        </a:stretch>
      </xdr:blipFill>
      <xdr:spPr>
        <a:xfrm>
          <a:off x="1219200" y="3429000"/>
          <a:ext cx="7135221" cy="1867161"/>
        </a:xfrm>
        <a:prstGeom prst="rect">
          <a:avLst/>
        </a:prstGeom>
      </xdr:spPr>
    </xdr:pic>
    <xdr:clientData/>
  </xdr:twoCellAnchor>
  <xdr:twoCellAnchor editAs="oneCell">
    <xdr:from>
      <xdr:col>2</xdr:col>
      <xdr:colOff>485775</xdr:colOff>
      <xdr:row>28</xdr:row>
      <xdr:rowOff>28575</xdr:rowOff>
    </xdr:from>
    <xdr:to>
      <xdr:col>13</xdr:col>
      <xdr:colOff>86605</xdr:colOff>
      <xdr:row>41</xdr:row>
      <xdr:rowOff>19394</xdr:rowOff>
    </xdr:to>
    <xdr:pic>
      <xdr:nvPicPr>
        <xdr:cNvPr id="4" name="Picture 3">
          <a:extLst>
            <a:ext uri="{FF2B5EF4-FFF2-40B4-BE49-F238E27FC236}">
              <a16:creationId xmlns:a16="http://schemas.microsoft.com/office/drawing/2014/main" id="{7EE88680-AA33-B9B5-1E4D-30975273595A}"/>
            </a:ext>
          </a:extLst>
        </xdr:cNvPr>
        <xdr:cNvPicPr>
          <a:picLocks noChangeAspect="1"/>
        </xdr:cNvPicPr>
      </xdr:nvPicPr>
      <xdr:blipFill>
        <a:blip xmlns:r="http://schemas.openxmlformats.org/officeDocument/2006/relationships" r:embed="rId3"/>
        <a:stretch>
          <a:fillRect/>
        </a:stretch>
      </xdr:blipFill>
      <xdr:spPr>
        <a:xfrm>
          <a:off x="1704975" y="5362575"/>
          <a:ext cx="6306430" cy="2467319"/>
        </a:xfrm>
        <a:prstGeom prst="rect">
          <a:avLst/>
        </a:prstGeom>
      </xdr:spPr>
    </xdr:pic>
    <xdr:clientData/>
  </xdr:twoCellAnchor>
  <xdr:twoCellAnchor editAs="oneCell">
    <xdr:from>
      <xdr:col>2</xdr:col>
      <xdr:colOff>0</xdr:colOff>
      <xdr:row>43</xdr:row>
      <xdr:rowOff>0</xdr:rowOff>
    </xdr:from>
    <xdr:to>
      <xdr:col>12</xdr:col>
      <xdr:colOff>86588</xdr:colOff>
      <xdr:row>52</xdr:row>
      <xdr:rowOff>171713</xdr:rowOff>
    </xdr:to>
    <xdr:pic>
      <xdr:nvPicPr>
        <xdr:cNvPr id="5" name="Picture 4">
          <a:extLst>
            <a:ext uri="{FF2B5EF4-FFF2-40B4-BE49-F238E27FC236}">
              <a16:creationId xmlns:a16="http://schemas.microsoft.com/office/drawing/2014/main" id="{2BA14827-90ED-D733-8693-228550DDB9F9}"/>
            </a:ext>
          </a:extLst>
        </xdr:cNvPr>
        <xdr:cNvPicPr>
          <a:picLocks noChangeAspect="1"/>
        </xdr:cNvPicPr>
      </xdr:nvPicPr>
      <xdr:blipFill>
        <a:blip xmlns:r="http://schemas.openxmlformats.org/officeDocument/2006/relationships" r:embed="rId4"/>
        <a:stretch>
          <a:fillRect/>
        </a:stretch>
      </xdr:blipFill>
      <xdr:spPr>
        <a:xfrm>
          <a:off x="1219200" y="8191500"/>
          <a:ext cx="6182588" cy="1886213"/>
        </a:xfrm>
        <a:prstGeom prst="rect">
          <a:avLst/>
        </a:prstGeom>
      </xdr:spPr>
    </xdr:pic>
    <xdr:clientData/>
  </xdr:twoCellAnchor>
  <xdr:twoCellAnchor editAs="oneCell">
    <xdr:from>
      <xdr:col>1</xdr:col>
      <xdr:colOff>219075</xdr:colOff>
      <xdr:row>53</xdr:row>
      <xdr:rowOff>123825</xdr:rowOff>
    </xdr:from>
    <xdr:to>
      <xdr:col>13</xdr:col>
      <xdr:colOff>515412</xdr:colOff>
      <xdr:row>91</xdr:row>
      <xdr:rowOff>162941</xdr:rowOff>
    </xdr:to>
    <xdr:pic>
      <xdr:nvPicPr>
        <xdr:cNvPr id="6" name="Picture 5">
          <a:extLst>
            <a:ext uri="{FF2B5EF4-FFF2-40B4-BE49-F238E27FC236}">
              <a16:creationId xmlns:a16="http://schemas.microsoft.com/office/drawing/2014/main" id="{AEC7A4B9-EA1C-3252-5D1B-71535030ACBE}"/>
            </a:ext>
          </a:extLst>
        </xdr:cNvPr>
        <xdr:cNvPicPr>
          <a:picLocks noChangeAspect="1"/>
        </xdr:cNvPicPr>
      </xdr:nvPicPr>
      <xdr:blipFill>
        <a:blip xmlns:r="http://schemas.openxmlformats.org/officeDocument/2006/relationships" r:embed="rId5"/>
        <a:stretch>
          <a:fillRect/>
        </a:stretch>
      </xdr:blipFill>
      <xdr:spPr>
        <a:xfrm>
          <a:off x="828675" y="10220325"/>
          <a:ext cx="7611537" cy="72781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34</xdr:col>
      <xdr:colOff>0</xdr:colOff>
      <xdr:row>25</xdr:row>
      <xdr:rowOff>0</xdr:rowOff>
    </xdr:from>
    <xdr:to>
      <xdr:col>41</xdr:col>
      <xdr:colOff>396862</xdr:colOff>
      <xdr:row>43</xdr:row>
      <xdr:rowOff>27542</xdr:rowOff>
    </xdr:to>
    <xdr:graphicFrame macro="">
      <xdr:nvGraphicFramePr>
        <xdr:cNvPr id="6" name="Chart 5">
          <a:extLst>
            <a:ext uri="{FF2B5EF4-FFF2-40B4-BE49-F238E27FC236}">
              <a16:creationId xmlns:a16="http://schemas.microsoft.com/office/drawing/2014/main" id="{51C05AE0-D41E-48EB-B027-E25C1DE48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f50022\shared\EXCISE\BOARD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AGL_Draft_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lion_Hectolitres_Pure_Alcoho"/>
      <sheetName val="FST_graphs"/>
      <sheetName val="BOARDNEW"/>
      <sheetName val="D1+2"/>
      <sheetName val="D3"/>
      <sheetName val="E2"/>
      <sheetName val="F1"/>
      <sheetName val="G2&amp;g3_FY_"/>
      <sheetName val="G2&amp;g3__(calendar)"/>
      <sheetName val="F1_calendar"/>
      <sheetName val="tax_ben"/>
      <sheetName val="Dept"/>
      <sheetName val=""/>
      <sheetName val="%govtax"/>
      <sheetName val="J1"/>
      <sheetName val="M1"/>
      <sheetName val="G2&amp;g3_"/>
      <sheetName val="Sheet1"/>
      <sheetName val="Million Hectolitres Pure Alcoho"/>
      <sheetName val="FST graphs"/>
      <sheetName val="G2&amp;g3 FY "/>
      <sheetName val="G2&amp;g3  (calendar)"/>
      <sheetName val="F1 calendar"/>
      <sheetName val="tax ben"/>
      <sheetName val="G2&amp;g3 "/>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Reports"/>
      <sheetName val="Tonnage_and_Liability"/>
      <sheetName val="Graphs"/>
      <sheetName val="RTG"/>
      <sheetName val="Graph-Data"/>
      <sheetName val="0"/>
      <sheetName val="1"/>
      <sheetName val="2"/>
      <sheetName val="3"/>
      <sheetName val="4"/>
      <sheetName val="5"/>
      <sheetName val="6"/>
      <sheetName val="7"/>
      <sheetName val="Notes_(Ross)"/>
      <sheetName val="Rev4"/>
      <sheetName val="Stats4"/>
      <sheetName val="Old_Comments"/>
      <sheetName val="#REF"/>
      <sheetName val="Notes_(Ross)1"/>
      <sheetName val="Old_Comments1"/>
      <sheetName val="Notes (Ross)"/>
      <sheetName val="Old Com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Default - Old">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dtf.vic.gov.au/2024-25-state-budget/2024-25-statement-finances" TargetMode="External"/><Relationship Id="rId1" Type="http://schemas.openxmlformats.org/officeDocument/2006/relationships/hyperlink" Target="https://www.vgccc.vic.gov.au/about-us/annual-reports"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3BE2-0BE0-401E-AC3D-C30662492545}">
  <dimension ref="B2:AA56"/>
  <sheetViews>
    <sheetView topLeftCell="A16" workbookViewId="0">
      <selection activeCell="G38" sqref="G38"/>
    </sheetView>
  </sheetViews>
  <sheetFormatPr defaultRowHeight="15" x14ac:dyDescent="0.25"/>
  <cols>
    <col min="1" max="1" width="2.7109375" customWidth="1"/>
    <col min="2" max="2" width="12.7109375" customWidth="1"/>
    <col min="3" max="4" width="8.7109375" customWidth="1"/>
    <col min="5" max="5" width="12.7109375" customWidth="1"/>
  </cols>
  <sheetData>
    <row r="2" spans="2:27" x14ac:dyDescent="0.25">
      <c r="G2" s="8">
        <v>0.2424</v>
      </c>
    </row>
    <row r="3" spans="2:27" x14ac:dyDescent="0.25">
      <c r="B3" t="s">
        <v>12</v>
      </c>
      <c r="K3" t="s">
        <v>12</v>
      </c>
      <c r="L3" t="s">
        <v>91</v>
      </c>
    </row>
    <row r="4" spans="2:27" x14ac:dyDescent="0.25">
      <c r="C4" t="s">
        <v>8</v>
      </c>
      <c r="D4" t="s">
        <v>7</v>
      </c>
      <c r="E4" t="s">
        <v>6</v>
      </c>
      <c r="F4" t="s">
        <v>5</v>
      </c>
      <c r="G4" t="s">
        <v>4</v>
      </c>
      <c r="H4" t="s">
        <v>3</v>
      </c>
      <c r="I4" t="s">
        <v>2</v>
      </c>
      <c r="N4" t="s">
        <v>7</v>
      </c>
      <c r="O4" s="2">
        <v>0.75</v>
      </c>
      <c r="P4" s="2">
        <v>0.75</v>
      </c>
      <c r="Q4" s="2">
        <v>0.75</v>
      </c>
    </row>
    <row r="5" spans="2:27" x14ac:dyDescent="0.25">
      <c r="B5" t="s">
        <v>11</v>
      </c>
      <c r="C5" s="6">
        <f>F5/(1-D5)</f>
        <v>115.6</v>
      </c>
      <c r="D5" s="2">
        <v>0.75</v>
      </c>
      <c r="E5" s="2">
        <f>C5-F5</f>
        <v>86.699999999999989</v>
      </c>
      <c r="F5" s="7">
        <v>28.9</v>
      </c>
      <c r="G5" s="8">
        <f>H5/F5</f>
        <v>0.24221453287197234</v>
      </c>
      <c r="H5" s="7">
        <v>7</v>
      </c>
      <c r="I5" s="6">
        <f>F5-H5</f>
        <v>21.9</v>
      </c>
      <c r="N5" t="s">
        <v>6</v>
      </c>
      <c r="O5" s="2">
        <f>C14-O6</f>
        <v>86.699999999999989</v>
      </c>
      <c r="P5" s="2">
        <f>C15-P6</f>
        <v>8.6999999999999993</v>
      </c>
      <c r="Q5" s="2">
        <f>C16-Q6</f>
        <v>52.800000000000004</v>
      </c>
      <c r="U5" s="6"/>
      <c r="X5" s="6"/>
      <c r="Z5" s="6"/>
      <c r="AA5" s="6"/>
    </row>
    <row r="6" spans="2:27" x14ac:dyDescent="0.25">
      <c r="B6" t="s">
        <v>1</v>
      </c>
      <c r="C6" s="6">
        <f>F6/(1-D6)</f>
        <v>11.6</v>
      </c>
      <c r="D6" s="2">
        <v>0.75</v>
      </c>
      <c r="E6" s="2">
        <f>C6-F6</f>
        <v>8.6999999999999993</v>
      </c>
      <c r="F6" s="1">
        <v>2.9</v>
      </c>
      <c r="G6" s="8">
        <f>H6/F6</f>
        <v>0.24137931034482757</v>
      </c>
      <c r="H6" s="1">
        <v>0.7</v>
      </c>
      <c r="I6" s="6">
        <f>F6-H6</f>
        <v>2.2000000000000002</v>
      </c>
      <c r="N6" t="s">
        <v>5</v>
      </c>
      <c r="O6" s="7">
        <v>28.9</v>
      </c>
      <c r="P6" s="1">
        <v>2.9</v>
      </c>
      <c r="Q6" s="1">
        <v>17.600000000000001</v>
      </c>
    </row>
    <row r="7" spans="2:27" x14ac:dyDescent="0.25">
      <c r="B7" t="s">
        <v>10</v>
      </c>
      <c r="C7" s="6">
        <f>F7/(1-D7)</f>
        <v>70.400000000000006</v>
      </c>
      <c r="D7" s="2">
        <v>0.75</v>
      </c>
      <c r="E7" s="2">
        <f>C7-F7</f>
        <v>52.800000000000004</v>
      </c>
      <c r="F7" s="1">
        <v>17.600000000000001</v>
      </c>
      <c r="G7" s="8">
        <f>H7/F7</f>
        <v>0.2443181818181818</v>
      </c>
      <c r="H7" s="1">
        <v>4.3</v>
      </c>
      <c r="I7" s="6">
        <f>F7-H7</f>
        <v>13.3</v>
      </c>
      <c r="N7" t="s">
        <v>4</v>
      </c>
      <c r="O7" s="8">
        <f>O8/O6</f>
        <v>0.24221453287197234</v>
      </c>
      <c r="P7" s="8">
        <f>P8/P6</f>
        <v>0.24137931034482757</v>
      </c>
      <c r="Q7" s="8">
        <f>Q8/Q6</f>
        <v>0.2443181818181818</v>
      </c>
      <c r="U7" s="6"/>
    </row>
    <row r="8" spans="2:27" x14ac:dyDescent="0.25">
      <c r="N8" t="s">
        <v>3</v>
      </c>
      <c r="O8" s="7">
        <v>7</v>
      </c>
      <c r="P8" s="1">
        <v>0.7</v>
      </c>
      <c r="Q8" s="1">
        <v>4.3</v>
      </c>
      <c r="U8" s="6"/>
    </row>
    <row r="9" spans="2:27" x14ac:dyDescent="0.25">
      <c r="O9" s="7"/>
      <c r="P9" s="1"/>
      <c r="Q9" s="1"/>
      <c r="U9" s="6"/>
    </row>
    <row r="10" spans="2:27" x14ac:dyDescent="0.25">
      <c r="B10" t="s">
        <v>192</v>
      </c>
      <c r="O10" s="7"/>
      <c r="P10" s="1"/>
      <c r="Q10" s="1"/>
      <c r="U10" s="6"/>
    </row>
    <row r="11" spans="2:27" x14ac:dyDescent="0.25">
      <c r="N11" t="s">
        <v>2</v>
      </c>
      <c r="O11" s="6">
        <f>O6-O8</f>
        <v>21.9</v>
      </c>
      <c r="P11" s="6">
        <f>P6-P8</f>
        <v>2.2000000000000002</v>
      </c>
      <c r="Q11" s="6">
        <f>Q6-Q8</f>
        <v>13.3</v>
      </c>
    </row>
    <row r="12" spans="2:27" x14ac:dyDescent="0.25">
      <c r="C12" s="4" t="s">
        <v>12</v>
      </c>
      <c r="D12" s="4" t="s">
        <v>91</v>
      </c>
      <c r="E12" s="4" t="s">
        <v>92</v>
      </c>
    </row>
    <row r="13" spans="2:27" x14ac:dyDescent="0.25">
      <c r="B13" s="14" t="s">
        <v>8</v>
      </c>
    </row>
    <row r="14" spans="2:27" x14ac:dyDescent="0.25">
      <c r="B14" s="13" t="s">
        <v>11</v>
      </c>
      <c r="C14" s="6">
        <f t="shared" ref="C14:D16" si="0">C22/(1-C$19)</f>
        <v>115.6</v>
      </c>
      <c r="D14" s="6">
        <f t="shared" si="0"/>
        <v>183.68</v>
      </c>
      <c r="E14" s="6">
        <f>E22/(1-E$19)</f>
        <v>169.96</v>
      </c>
    </row>
    <row r="15" spans="2:27" x14ac:dyDescent="0.25">
      <c r="B15" s="13" t="s">
        <v>1</v>
      </c>
      <c r="C15" s="6">
        <f t="shared" si="0"/>
        <v>11.6</v>
      </c>
      <c r="D15" s="6">
        <f t="shared" si="0"/>
        <v>25.32</v>
      </c>
      <c r="E15" s="6">
        <f>E23/(1-E$19)</f>
        <v>32.840000000000003</v>
      </c>
    </row>
    <row r="16" spans="2:27" x14ac:dyDescent="0.25">
      <c r="B16" s="13" t="s">
        <v>10</v>
      </c>
      <c r="C16" s="6">
        <f t="shared" si="0"/>
        <v>70.400000000000006</v>
      </c>
      <c r="D16" s="6">
        <f t="shared" si="0"/>
        <v>0.6</v>
      </c>
      <c r="E16" s="6">
        <f>E24/(1-E$19)</f>
        <v>1.2</v>
      </c>
    </row>
    <row r="18" spans="2:11" x14ac:dyDescent="0.25">
      <c r="B18" s="14" t="s">
        <v>6</v>
      </c>
    </row>
    <row r="19" spans="2:11" x14ac:dyDescent="0.25">
      <c r="B19" s="13" t="s">
        <v>191</v>
      </c>
      <c r="C19" s="2">
        <v>0.75</v>
      </c>
      <c r="D19" s="2">
        <v>0.75</v>
      </c>
      <c r="E19" s="2">
        <v>0.75</v>
      </c>
    </row>
    <row r="21" spans="2:11" x14ac:dyDescent="0.25">
      <c r="B21" t="s">
        <v>7</v>
      </c>
    </row>
    <row r="22" spans="2:11" x14ac:dyDescent="0.25">
      <c r="B22" s="13" t="s">
        <v>11</v>
      </c>
      <c r="C22" s="89">
        <v>28.9</v>
      </c>
      <c r="D22" s="89">
        <v>45.92</v>
      </c>
      <c r="E22" s="89">
        <v>42.49</v>
      </c>
    </row>
    <row r="23" spans="2:11" x14ac:dyDescent="0.25">
      <c r="B23" s="13" t="s">
        <v>1</v>
      </c>
      <c r="C23" s="89">
        <v>2.9</v>
      </c>
      <c r="D23" s="89">
        <v>6.33</v>
      </c>
      <c r="E23" s="89">
        <v>8.2100000000000009</v>
      </c>
      <c r="F23" s="7"/>
      <c r="G23" s="8"/>
      <c r="H23" s="7"/>
      <c r="I23" s="6"/>
    </row>
    <row r="24" spans="2:11" x14ac:dyDescent="0.25">
      <c r="B24" s="13" t="s">
        <v>10</v>
      </c>
      <c r="C24" s="89">
        <v>17.600000000000001</v>
      </c>
      <c r="D24" s="89">
        <v>0.15</v>
      </c>
      <c r="E24" s="89">
        <v>0.3</v>
      </c>
      <c r="K24" s="1"/>
    </row>
    <row r="25" spans="2:11" x14ac:dyDescent="0.25">
      <c r="C25" s="26"/>
      <c r="D25" s="26"/>
      <c r="E25" s="26"/>
    </row>
    <row r="26" spans="2:11" x14ac:dyDescent="0.25">
      <c r="B26" s="13" t="s">
        <v>4</v>
      </c>
      <c r="C26" s="26"/>
      <c r="D26" s="26"/>
      <c r="E26" s="26"/>
    </row>
    <row r="27" spans="2:11" x14ac:dyDescent="0.25">
      <c r="B27" s="13" t="s">
        <v>11</v>
      </c>
      <c r="C27" s="90">
        <f t="shared" ref="C27:E29" si="1">C32/C22</f>
        <v>0.24221453287197234</v>
      </c>
      <c r="D27" s="90">
        <f t="shared" si="1"/>
        <v>0.24237804878048783</v>
      </c>
      <c r="E27" s="90">
        <f t="shared" si="1"/>
        <v>0.24240997881854554</v>
      </c>
    </row>
    <row r="28" spans="2:11" x14ac:dyDescent="0.25">
      <c r="B28" s="13" t="s">
        <v>1</v>
      </c>
      <c r="C28" s="90">
        <f t="shared" si="1"/>
        <v>0.24137931034482757</v>
      </c>
      <c r="D28" s="90">
        <f t="shared" si="1"/>
        <v>0.24328593996840442</v>
      </c>
      <c r="E28" s="90">
        <f t="shared" si="1"/>
        <v>0.24238733252131545</v>
      </c>
    </row>
    <row r="29" spans="2:11" x14ac:dyDescent="0.25">
      <c r="B29" s="13" t="s">
        <v>10</v>
      </c>
      <c r="C29" s="90">
        <f t="shared" si="1"/>
        <v>0.2443181818181818</v>
      </c>
      <c r="D29" s="90">
        <f t="shared" si="1"/>
        <v>0.26666666666666666</v>
      </c>
      <c r="E29" s="90">
        <f t="shared" si="1"/>
        <v>0.23333333333333336</v>
      </c>
    </row>
    <row r="30" spans="2:11" x14ac:dyDescent="0.25">
      <c r="C30" s="26"/>
      <c r="D30" s="26"/>
      <c r="E30" s="26"/>
    </row>
    <row r="31" spans="2:11" x14ac:dyDescent="0.25">
      <c r="B31" t="s">
        <v>3</v>
      </c>
      <c r="C31" s="26"/>
      <c r="D31" s="26"/>
      <c r="E31" s="26"/>
    </row>
    <row r="32" spans="2:11" x14ac:dyDescent="0.25">
      <c r="B32" s="13" t="s">
        <v>11</v>
      </c>
      <c r="C32" s="89">
        <v>7</v>
      </c>
      <c r="D32" s="89">
        <v>11.13</v>
      </c>
      <c r="E32" s="89">
        <v>10.3</v>
      </c>
    </row>
    <row r="33" spans="2:13" x14ac:dyDescent="0.25">
      <c r="B33" s="13" t="s">
        <v>1</v>
      </c>
      <c r="C33" s="89">
        <v>0.7</v>
      </c>
      <c r="D33" s="89">
        <v>1.54</v>
      </c>
      <c r="E33" s="89">
        <v>1.99</v>
      </c>
    </row>
    <row r="34" spans="2:13" x14ac:dyDescent="0.25">
      <c r="B34" s="13" t="s">
        <v>10</v>
      </c>
      <c r="C34" s="89">
        <v>4.3</v>
      </c>
      <c r="D34" s="89">
        <v>0.04</v>
      </c>
      <c r="E34" s="89">
        <v>7.0000000000000007E-2</v>
      </c>
      <c r="F34" s="4"/>
      <c r="G34" s="4"/>
      <c r="H34" s="4"/>
      <c r="I34" s="4"/>
      <c r="J34" s="4"/>
      <c r="K34" s="4"/>
      <c r="L34" s="4"/>
      <c r="M34" s="4"/>
    </row>
    <row r="35" spans="2:13" x14ac:dyDescent="0.25">
      <c r="C35" s="26"/>
      <c r="D35" s="26"/>
      <c r="E35" s="26"/>
      <c r="F35" s="1"/>
      <c r="G35" s="1"/>
      <c r="H35" s="1"/>
      <c r="I35" s="1"/>
      <c r="J35" s="1"/>
      <c r="K35" s="1"/>
      <c r="L35" s="1"/>
      <c r="M35" s="1"/>
    </row>
    <row r="36" spans="2:13" x14ac:dyDescent="0.25">
      <c r="B36" t="s">
        <v>2</v>
      </c>
      <c r="C36" s="26"/>
      <c r="D36" s="26"/>
      <c r="E36" s="26"/>
    </row>
    <row r="37" spans="2:13" x14ac:dyDescent="0.25">
      <c r="B37" s="13" t="s">
        <v>11</v>
      </c>
      <c r="C37" s="26">
        <f t="shared" ref="C37:E39" si="2">C22-C32</f>
        <v>21.9</v>
      </c>
      <c r="D37" s="26">
        <f t="shared" si="2"/>
        <v>34.79</v>
      </c>
      <c r="E37" s="26">
        <f t="shared" si="2"/>
        <v>32.19</v>
      </c>
    </row>
    <row r="38" spans="2:13" x14ac:dyDescent="0.25">
      <c r="B38" s="13" t="s">
        <v>1</v>
      </c>
      <c r="C38" s="26">
        <f t="shared" si="2"/>
        <v>2.2000000000000002</v>
      </c>
      <c r="D38" s="26">
        <f t="shared" si="2"/>
        <v>4.79</v>
      </c>
      <c r="E38" s="26">
        <f t="shared" si="2"/>
        <v>6.2200000000000006</v>
      </c>
    </row>
    <row r="39" spans="2:13" x14ac:dyDescent="0.25">
      <c r="B39" s="13" t="s">
        <v>10</v>
      </c>
      <c r="C39" s="26">
        <f t="shared" si="2"/>
        <v>13.3</v>
      </c>
      <c r="D39" s="26">
        <f t="shared" si="2"/>
        <v>0.10999999999999999</v>
      </c>
      <c r="E39" s="26">
        <f t="shared" si="2"/>
        <v>0.22999999999999998</v>
      </c>
    </row>
    <row r="55" spans="3:8" x14ac:dyDescent="0.25">
      <c r="C55" s="3">
        <f>H55/G55</f>
        <v>176.35999999999999</v>
      </c>
      <c r="D55" s="2">
        <v>0.76</v>
      </c>
      <c r="E55" s="2">
        <f>C55*D55</f>
        <v>134.03359999999998</v>
      </c>
      <c r="G55" s="2">
        <v>2.5000000000000001E-2</v>
      </c>
      <c r="H55" s="1">
        <v>4.4089999999999998</v>
      </c>
    </row>
    <row r="56" spans="3:8" x14ac:dyDescent="0.25">
      <c r="G56" t="s">
        <v>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C75E-05AF-4EA8-A4FE-4E7830FA9F81}">
  <dimension ref="B2:W81"/>
  <sheetViews>
    <sheetView zoomScale="85" zoomScaleNormal="85" workbookViewId="0">
      <selection activeCell="I21" sqref="I21"/>
    </sheetView>
  </sheetViews>
  <sheetFormatPr defaultRowHeight="15" x14ac:dyDescent="0.25"/>
  <cols>
    <col min="2" max="2" width="65.140625" customWidth="1"/>
    <col min="3" max="3" width="9.140625" style="4"/>
    <col min="4" max="14" width="11.7109375" customWidth="1"/>
    <col min="16" max="16" width="9.140625" style="4"/>
    <col min="17" max="23" width="11.7109375" customWidth="1"/>
  </cols>
  <sheetData>
    <row r="2" spans="2:23" s="10" customFormat="1" x14ac:dyDescent="0.25">
      <c r="C2" s="10" t="s">
        <v>36</v>
      </c>
      <c r="D2" s="10" t="s">
        <v>30</v>
      </c>
      <c r="E2" s="10" t="s">
        <v>28</v>
      </c>
      <c r="F2" s="10" t="s">
        <v>29</v>
      </c>
      <c r="G2" s="10" t="s">
        <v>31</v>
      </c>
      <c r="H2" s="10" t="s">
        <v>32</v>
      </c>
      <c r="I2" s="10" t="s">
        <v>33</v>
      </c>
      <c r="J2" s="10" t="s">
        <v>34</v>
      </c>
      <c r="K2" s="10" t="s">
        <v>35</v>
      </c>
      <c r="L2" s="10" t="s">
        <v>9</v>
      </c>
      <c r="M2" s="10" t="s">
        <v>27</v>
      </c>
      <c r="N2" s="10" t="s">
        <v>27</v>
      </c>
      <c r="P2" s="10" t="s">
        <v>36</v>
      </c>
      <c r="Q2" s="10" t="s">
        <v>30</v>
      </c>
      <c r="R2" s="10" t="s">
        <v>28</v>
      </c>
      <c r="S2" s="10" t="s">
        <v>29</v>
      </c>
      <c r="T2" s="10" t="s">
        <v>31</v>
      </c>
      <c r="U2" s="10" t="s">
        <v>32</v>
      </c>
      <c r="V2" s="10" t="s">
        <v>33</v>
      </c>
      <c r="W2" s="10" t="s">
        <v>34</v>
      </c>
    </row>
    <row r="3" spans="2:23" s="11" customFormat="1" x14ac:dyDescent="0.25">
      <c r="D3" s="12">
        <v>42369</v>
      </c>
      <c r="E3" s="12">
        <f>EOMONTH(D3,12)</f>
        <v>42735</v>
      </c>
      <c r="F3" s="12">
        <f t="shared" ref="F3:N3" si="0">EOMONTH(E3,12)</f>
        <v>43100</v>
      </c>
      <c r="G3" s="12">
        <f t="shared" si="0"/>
        <v>43465</v>
      </c>
      <c r="H3" s="12">
        <f t="shared" si="0"/>
        <v>43830</v>
      </c>
      <c r="I3" s="12">
        <f t="shared" si="0"/>
        <v>44196</v>
      </c>
      <c r="J3" s="12">
        <f t="shared" si="0"/>
        <v>44561</v>
      </c>
      <c r="K3" s="12">
        <f t="shared" si="0"/>
        <v>44926</v>
      </c>
      <c r="L3" s="12">
        <f t="shared" si="0"/>
        <v>45291</v>
      </c>
      <c r="M3" s="12">
        <f t="shared" si="0"/>
        <v>45657</v>
      </c>
      <c r="N3" s="12">
        <f t="shared" si="0"/>
        <v>46022</v>
      </c>
      <c r="Q3" s="12">
        <v>42369</v>
      </c>
      <c r="R3" s="12">
        <f t="shared" ref="R3:W3" si="1">EOMONTH(Q3,12)</f>
        <v>42735</v>
      </c>
      <c r="S3" s="12">
        <f t="shared" si="1"/>
        <v>43100</v>
      </c>
      <c r="T3" s="12">
        <f t="shared" si="1"/>
        <v>43465</v>
      </c>
      <c r="U3" s="12">
        <f t="shared" si="1"/>
        <v>43830</v>
      </c>
      <c r="V3" s="12">
        <f t="shared" si="1"/>
        <v>44196</v>
      </c>
      <c r="W3" s="12">
        <f t="shared" si="1"/>
        <v>44561</v>
      </c>
    </row>
    <row r="5" spans="2:23" x14ac:dyDescent="0.25">
      <c r="Q5" s="29">
        <v>0.67775938697317994</v>
      </c>
      <c r="R5" s="29">
        <v>0.67243180076628373</v>
      </c>
      <c r="S5" s="29">
        <v>0.6795861538461534</v>
      </c>
      <c r="T5" s="29">
        <v>0.63305478927203029</v>
      </c>
      <c r="U5" s="29">
        <v>0.62111187739463614</v>
      </c>
      <c r="V5" s="29">
        <v>0.60480534351145088</v>
      </c>
      <c r="W5" s="29">
        <v>0.63511839080459798</v>
      </c>
    </row>
    <row r="6" spans="2:23" x14ac:dyDescent="0.25">
      <c r="B6" s="13" t="s">
        <v>53</v>
      </c>
    </row>
    <row r="8" spans="2:23" x14ac:dyDescent="0.25">
      <c r="B8" s="13" t="s">
        <v>38</v>
      </c>
      <c r="C8" s="4" t="s">
        <v>37</v>
      </c>
      <c r="D8" s="9"/>
      <c r="E8" s="41">
        <f t="shared" ref="E8:I9" si="2">R8/R$5</f>
        <v>0</v>
      </c>
      <c r="F8" s="41">
        <f t="shared" si="2"/>
        <v>0</v>
      </c>
      <c r="G8" s="41">
        <f t="shared" si="2"/>
        <v>0</v>
      </c>
      <c r="H8" s="41">
        <f t="shared" si="2"/>
        <v>0</v>
      </c>
      <c r="I8" s="41">
        <f t="shared" si="2"/>
        <v>0</v>
      </c>
      <c r="J8" s="41">
        <f>W8/W$5</f>
        <v>0</v>
      </c>
      <c r="K8" s="34">
        <v>129019</v>
      </c>
      <c r="L8" s="34">
        <v>34537139</v>
      </c>
      <c r="M8" s="34">
        <v>216984500</v>
      </c>
      <c r="N8" s="34">
        <v>423310356</v>
      </c>
      <c r="O8" s="9"/>
      <c r="P8" s="24" t="s">
        <v>52</v>
      </c>
      <c r="Q8" s="34"/>
      <c r="R8" s="34"/>
      <c r="S8" s="34"/>
      <c r="T8" s="34"/>
      <c r="U8" s="34"/>
      <c r="V8" s="34"/>
      <c r="W8" s="34">
        <v>0</v>
      </c>
    </row>
    <row r="9" spans="2:23" x14ac:dyDescent="0.25">
      <c r="B9" s="13" t="s">
        <v>39</v>
      </c>
      <c r="C9" s="4" t="s">
        <v>37</v>
      </c>
      <c r="D9" s="9"/>
      <c r="E9" s="41">
        <f t="shared" si="2"/>
        <v>0</v>
      </c>
      <c r="F9" s="41">
        <f t="shared" si="2"/>
        <v>21602083.734218352</v>
      </c>
      <c r="G9" s="41">
        <f t="shared" si="2"/>
        <v>66615444.215332493</v>
      </c>
      <c r="H9" s="41">
        <f t="shared" si="2"/>
        <v>19536185.736616198</v>
      </c>
      <c r="I9" s="41">
        <f t="shared" si="2"/>
        <v>14001380.925034225</v>
      </c>
      <c r="J9" s="41">
        <f>W9/W$5</f>
        <v>10132389.635021433</v>
      </c>
      <c r="K9" s="34">
        <v>6457797</v>
      </c>
      <c r="L9" s="34">
        <v>3509247</v>
      </c>
      <c r="M9" s="34">
        <v>0</v>
      </c>
      <c r="N9" s="34"/>
      <c r="O9" s="9"/>
      <c r="P9" s="24" t="s">
        <v>52</v>
      </c>
      <c r="Q9" s="34"/>
      <c r="R9" s="34"/>
      <c r="S9" s="34">
        <v>14680477</v>
      </c>
      <c r="T9" s="34">
        <v>42171226</v>
      </c>
      <c r="U9" s="34">
        <v>12134157</v>
      </c>
      <c r="V9" s="34">
        <v>8468110</v>
      </c>
      <c r="W9" s="34">
        <v>6435267</v>
      </c>
    </row>
    <row r="10" spans="2:23" x14ac:dyDescent="0.25">
      <c r="B10" s="13" t="s">
        <v>40</v>
      </c>
      <c r="C10" s="4" t="s">
        <v>37</v>
      </c>
      <c r="D10" s="9"/>
      <c r="E10" s="41">
        <f t="shared" ref="E10:I12" si="3">R10/R$5</f>
        <v>0</v>
      </c>
      <c r="F10" s="41">
        <f t="shared" si="3"/>
        <v>0</v>
      </c>
      <c r="G10" s="41">
        <f t="shared" si="3"/>
        <v>0</v>
      </c>
      <c r="H10" s="41">
        <f t="shared" si="3"/>
        <v>0</v>
      </c>
      <c r="I10" s="41">
        <f t="shared" si="3"/>
        <v>0</v>
      </c>
      <c r="J10" s="41">
        <f>W10/W$5</f>
        <v>0</v>
      </c>
      <c r="K10" s="34">
        <v>-86037</v>
      </c>
      <c r="L10" s="34">
        <v>-25473512</v>
      </c>
      <c r="M10" s="34">
        <v>-165392487</v>
      </c>
      <c r="N10" s="34">
        <v>-323218140</v>
      </c>
      <c r="O10" s="9"/>
      <c r="P10" s="24" t="s">
        <v>52</v>
      </c>
      <c r="Q10" s="34"/>
      <c r="R10" s="34"/>
      <c r="S10" s="34"/>
      <c r="T10" s="34"/>
      <c r="U10" s="34"/>
      <c r="V10" s="34"/>
      <c r="W10" s="34">
        <v>0</v>
      </c>
    </row>
    <row r="11" spans="2:23" x14ac:dyDescent="0.25">
      <c r="B11" s="13" t="s">
        <v>41</v>
      </c>
      <c r="C11" s="4" t="s">
        <v>37</v>
      </c>
      <c r="D11" s="9"/>
      <c r="E11" s="41">
        <f t="shared" si="3"/>
        <v>0</v>
      </c>
      <c r="F11" s="41">
        <f t="shared" si="3"/>
        <v>-7117555.2542158058</v>
      </c>
      <c r="G11" s="41">
        <f t="shared" si="3"/>
        <v>-23201175.078210454</v>
      </c>
      <c r="H11" s="41">
        <f t="shared" si="3"/>
        <v>-1775015.1625252448</v>
      </c>
      <c r="I11" s="41">
        <f t="shared" si="3"/>
        <v>-2957487.0976088429</v>
      </c>
      <c r="J11" s="41">
        <f>W11/W$5</f>
        <v>-576160.29593541229</v>
      </c>
      <c r="K11" s="34">
        <v>-522086</v>
      </c>
      <c r="L11" s="34">
        <v>-254268</v>
      </c>
      <c r="M11" s="34">
        <v>0</v>
      </c>
      <c r="N11" s="34"/>
      <c r="O11" s="9"/>
      <c r="P11" s="24" t="s">
        <v>52</v>
      </c>
      <c r="Q11" s="34"/>
      <c r="R11" s="34"/>
      <c r="S11" s="34">
        <v>-4836992</v>
      </c>
      <c r="T11" s="34">
        <v>-14687615</v>
      </c>
      <c r="U11" s="34">
        <v>-1102483</v>
      </c>
      <c r="V11" s="34">
        <v>-1788704</v>
      </c>
      <c r="W11" s="34">
        <v>-365930</v>
      </c>
    </row>
    <row r="12" spans="2:23" s="14" customFormat="1" x14ac:dyDescent="0.25">
      <c r="B12" s="17" t="s">
        <v>42</v>
      </c>
      <c r="C12" s="18" t="s">
        <v>37</v>
      </c>
      <c r="D12" s="19"/>
      <c r="E12" s="43">
        <f t="shared" si="3"/>
        <v>0</v>
      </c>
      <c r="F12" s="43">
        <f t="shared" si="3"/>
        <v>14484528.480002545</v>
      </c>
      <c r="G12" s="43">
        <f t="shared" si="3"/>
        <v>43414269.137122035</v>
      </c>
      <c r="H12" s="43">
        <f t="shared" si="3"/>
        <v>17761170.574090954</v>
      </c>
      <c r="I12" s="43">
        <f t="shared" si="3"/>
        <v>11043893.827425381</v>
      </c>
      <c r="J12" s="43">
        <f>W12/W$5</f>
        <v>9556229.3390860204</v>
      </c>
      <c r="K12" s="35">
        <v>5978693</v>
      </c>
      <c r="L12" s="35">
        <v>12318606</v>
      </c>
      <c r="M12" s="35">
        <v>51592013</v>
      </c>
      <c r="N12" s="35">
        <v>100092216</v>
      </c>
      <c r="O12" s="16"/>
      <c r="P12" s="25" t="s">
        <v>52</v>
      </c>
      <c r="Q12" s="35"/>
      <c r="R12" s="35"/>
      <c r="S12" s="35">
        <v>9843485</v>
      </c>
      <c r="T12" s="35">
        <v>27483611</v>
      </c>
      <c r="U12" s="35">
        <v>11031674</v>
      </c>
      <c r="V12" s="35">
        <v>6679406</v>
      </c>
      <c r="W12" s="35">
        <v>6069337</v>
      </c>
    </row>
    <row r="13" spans="2:23" s="14" customFormat="1" x14ac:dyDescent="0.25">
      <c r="C13" s="15"/>
      <c r="D13" s="16"/>
      <c r="E13" s="40"/>
      <c r="F13" s="40"/>
      <c r="G13" s="40"/>
      <c r="H13" s="40"/>
      <c r="I13" s="40"/>
      <c r="J13" s="40"/>
      <c r="K13" s="37"/>
      <c r="L13" s="37"/>
      <c r="M13" s="37"/>
      <c r="N13" s="37"/>
      <c r="O13" s="16"/>
      <c r="P13" s="27"/>
      <c r="Q13" s="37"/>
      <c r="R13" s="37"/>
      <c r="S13" s="37"/>
      <c r="T13" s="37"/>
      <c r="U13" s="37"/>
      <c r="V13" s="37"/>
      <c r="W13" s="37"/>
    </row>
    <row r="14" spans="2:23" s="14" customFormat="1" x14ac:dyDescent="0.25">
      <c r="B14" s="13" t="s">
        <v>60</v>
      </c>
      <c r="C14" s="15"/>
      <c r="D14" s="16"/>
      <c r="E14" s="44">
        <f t="shared" ref="E14:L14" si="4">E8+E10</f>
        <v>0</v>
      </c>
      <c r="F14" s="44">
        <f t="shared" si="4"/>
        <v>0</v>
      </c>
      <c r="G14" s="44">
        <f t="shared" si="4"/>
        <v>0</v>
      </c>
      <c r="H14" s="44">
        <f t="shared" si="4"/>
        <v>0</v>
      </c>
      <c r="I14" s="44">
        <f t="shared" si="4"/>
        <v>0</v>
      </c>
      <c r="J14" s="44">
        <f t="shared" si="4"/>
        <v>0</v>
      </c>
      <c r="K14" s="44">
        <f t="shared" si="4"/>
        <v>42982</v>
      </c>
      <c r="L14" s="44">
        <f t="shared" si="4"/>
        <v>9063627</v>
      </c>
      <c r="M14" s="44">
        <f>M8+M10</f>
        <v>51592013</v>
      </c>
      <c r="N14" s="44">
        <f>N8+N10</f>
        <v>100092216</v>
      </c>
      <c r="O14" s="16"/>
      <c r="P14" s="27"/>
      <c r="Q14" s="37"/>
      <c r="R14" s="37"/>
      <c r="S14" s="37"/>
      <c r="T14" s="37"/>
      <c r="U14" s="37"/>
      <c r="V14" s="37"/>
      <c r="W14" s="37"/>
    </row>
    <row r="15" spans="2:23" s="14" customFormat="1" x14ac:dyDescent="0.25">
      <c r="B15" s="13" t="s">
        <v>59</v>
      </c>
      <c r="C15" s="15"/>
      <c r="D15" s="16"/>
      <c r="E15" s="44">
        <f t="shared" ref="E15:M15" si="5">E9+E11</f>
        <v>0</v>
      </c>
      <c r="F15" s="44">
        <f t="shared" si="5"/>
        <v>14484528.480002545</v>
      </c>
      <c r="G15" s="44">
        <f t="shared" si="5"/>
        <v>43414269.137122035</v>
      </c>
      <c r="H15" s="44">
        <f t="shared" si="5"/>
        <v>17761170.574090954</v>
      </c>
      <c r="I15" s="44">
        <f t="shared" si="5"/>
        <v>11043893.827425383</v>
      </c>
      <c r="J15" s="44">
        <f t="shared" si="5"/>
        <v>9556229.3390860204</v>
      </c>
      <c r="K15" s="44">
        <f t="shared" si="5"/>
        <v>5935711</v>
      </c>
      <c r="L15" s="44">
        <f t="shared" si="5"/>
        <v>3254979</v>
      </c>
      <c r="M15" s="44">
        <f t="shared" si="5"/>
        <v>0</v>
      </c>
      <c r="N15" s="44">
        <f>N9+N11</f>
        <v>0</v>
      </c>
      <c r="O15" s="16"/>
      <c r="P15" s="27"/>
      <c r="Q15" s="37"/>
      <c r="R15" s="37"/>
      <c r="S15" s="37"/>
      <c r="T15" s="37"/>
      <c r="U15" s="37"/>
      <c r="V15" s="37"/>
      <c r="W15" s="37"/>
    </row>
    <row r="16" spans="2:23" s="14" customFormat="1" x14ac:dyDescent="0.25">
      <c r="C16" s="15"/>
      <c r="D16" s="16"/>
      <c r="E16" s="40"/>
      <c r="F16" s="40"/>
      <c r="G16" s="40"/>
      <c r="H16" s="40"/>
      <c r="I16" s="40"/>
      <c r="J16" s="40"/>
      <c r="K16" s="37"/>
      <c r="L16" s="37"/>
      <c r="M16" s="37"/>
      <c r="N16" s="37"/>
      <c r="O16" s="16"/>
      <c r="P16" s="27"/>
      <c r="Q16" s="37"/>
      <c r="R16" s="37"/>
      <c r="S16" s="37"/>
      <c r="T16" s="37"/>
      <c r="U16" s="37"/>
      <c r="V16" s="37"/>
      <c r="W16" s="37"/>
    </row>
    <row r="17" spans="2:23" x14ac:dyDescent="0.25">
      <c r="B17" s="13" t="s">
        <v>40</v>
      </c>
      <c r="C17" s="4" t="s">
        <v>58</v>
      </c>
      <c r="D17" s="9"/>
      <c r="E17" s="5"/>
      <c r="F17" s="5"/>
      <c r="G17" s="5"/>
      <c r="H17" s="5"/>
      <c r="I17" s="5"/>
      <c r="J17" s="5"/>
      <c r="K17" s="5">
        <f>K10/K8</f>
        <v>-0.66685526937892869</v>
      </c>
      <c r="L17" s="5">
        <f>L10/L8</f>
        <v>-0.73756867932807058</v>
      </c>
      <c r="M17" s="5">
        <f>M10/M8</f>
        <v>-0.76223180457590289</v>
      </c>
      <c r="N17" s="5">
        <f>N10/N8</f>
        <v>-0.76354886059059701</v>
      </c>
      <c r="O17" s="9"/>
      <c r="P17" s="24"/>
      <c r="Q17" s="34"/>
      <c r="R17" s="34"/>
      <c r="S17" s="34"/>
      <c r="T17" s="34"/>
      <c r="U17" s="34"/>
      <c r="V17" s="34"/>
      <c r="W17" s="34"/>
    </row>
    <row r="18" spans="2:23" x14ac:dyDescent="0.25">
      <c r="B18" s="13" t="s">
        <v>41</v>
      </c>
      <c r="C18" s="4" t="s">
        <v>58</v>
      </c>
      <c r="D18" s="9"/>
      <c r="E18" s="5"/>
      <c r="F18" s="5">
        <f t="shared" ref="F18:L18" si="6">F11/F9</f>
        <v>-0.32948466184034753</v>
      </c>
      <c r="G18" s="5">
        <f t="shared" si="6"/>
        <v>-0.34828522651914362</v>
      </c>
      <c r="H18" s="5">
        <f t="shared" si="6"/>
        <v>-9.0857815668612174E-2</v>
      </c>
      <c r="I18" s="5">
        <f t="shared" si="6"/>
        <v>-0.21122824337425944</v>
      </c>
      <c r="J18" s="5">
        <f t="shared" si="6"/>
        <v>-5.6863219505888407E-2</v>
      </c>
      <c r="K18" s="5">
        <f t="shared" si="6"/>
        <v>-8.0845836436171659E-2</v>
      </c>
      <c r="L18" s="5">
        <f t="shared" si="6"/>
        <v>-7.2456569742739688E-2</v>
      </c>
      <c r="M18" s="5"/>
      <c r="N18" s="5"/>
      <c r="O18" s="9"/>
      <c r="P18" s="24"/>
      <c r="Q18" s="34"/>
      <c r="R18" s="34"/>
      <c r="S18" s="34"/>
      <c r="T18" s="34"/>
      <c r="U18" s="34"/>
      <c r="V18" s="34"/>
      <c r="W18" s="34"/>
    </row>
    <row r="19" spans="2:23" x14ac:dyDescent="0.25">
      <c r="D19" s="9"/>
      <c r="E19" s="41"/>
      <c r="F19" s="41"/>
      <c r="G19" s="41"/>
      <c r="H19" s="41"/>
      <c r="I19" s="41"/>
      <c r="J19" s="41"/>
      <c r="K19" s="34"/>
      <c r="L19" s="34"/>
      <c r="M19" s="34"/>
      <c r="N19" s="34"/>
      <c r="O19" s="9"/>
      <c r="P19" s="24"/>
      <c r="Q19" s="34"/>
      <c r="R19" s="34"/>
      <c r="S19" s="34"/>
      <c r="T19" s="34"/>
      <c r="U19" s="34"/>
      <c r="V19" s="34"/>
      <c r="W19" s="34"/>
    </row>
    <row r="20" spans="2:23" x14ac:dyDescent="0.25">
      <c r="B20" s="13" t="s">
        <v>43</v>
      </c>
      <c r="C20" s="4" t="s">
        <v>37</v>
      </c>
      <c r="D20" s="9"/>
      <c r="E20" s="41">
        <f t="shared" ref="E20:J24" si="7">R20/R$5</f>
        <v>0</v>
      </c>
      <c r="F20" s="41">
        <f t="shared" si="7"/>
        <v>0</v>
      </c>
      <c r="G20" s="41">
        <f t="shared" si="7"/>
        <v>0</v>
      </c>
      <c r="H20" s="41">
        <f t="shared" si="7"/>
        <v>0</v>
      </c>
      <c r="I20" s="41">
        <f t="shared" si="7"/>
        <v>0</v>
      </c>
      <c r="J20" s="41">
        <f t="shared" si="7"/>
        <v>0</v>
      </c>
      <c r="K20" s="34">
        <v>0</v>
      </c>
      <c r="L20" s="34">
        <v>-2733725</v>
      </c>
      <c r="M20" s="34">
        <v>-7972510</v>
      </c>
      <c r="N20" s="34">
        <v>-14467758</v>
      </c>
      <c r="O20" s="9"/>
      <c r="P20" s="24" t="s">
        <v>52</v>
      </c>
      <c r="Q20" s="34"/>
      <c r="R20" s="34"/>
      <c r="S20" s="34"/>
      <c r="T20" s="34"/>
      <c r="U20" s="34"/>
      <c r="V20" s="34"/>
      <c r="W20" s="34">
        <v>0</v>
      </c>
    </row>
    <row r="21" spans="2:23" x14ac:dyDescent="0.25">
      <c r="B21" s="13" t="s">
        <v>44</v>
      </c>
      <c r="C21" s="4" t="s">
        <v>37</v>
      </c>
      <c r="D21" s="9"/>
      <c r="E21" s="41">
        <f t="shared" si="7"/>
        <v>0</v>
      </c>
      <c r="F21" s="41">
        <f t="shared" si="7"/>
        <v>-1223275.3644186177</v>
      </c>
      <c r="G21" s="41">
        <f t="shared" si="7"/>
        <v>-4109919.1477437466</v>
      </c>
      <c r="H21" s="41">
        <f t="shared" si="7"/>
        <v>-1800777.0269853466</v>
      </c>
      <c r="I21" s="41">
        <f t="shared" si="7"/>
        <v>-1359837.5226399247</v>
      </c>
      <c r="J21" s="41">
        <f t="shared" si="7"/>
        <v>-1171005.2972294055</v>
      </c>
      <c r="K21" s="34">
        <v>-621236</v>
      </c>
      <c r="L21" s="34">
        <v>-347626</v>
      </c>
      <c r="M21" s="34">
        <v>0</v>
      </c>
      <c r="N21" s="34"/>
      <c r="O21" s="9"/>
      <c r="P21" s="24" t="s">
        <v>52</v>
      </c>
      <c r="Q21" s="34"/>
      <c r="R21" s="34"/>
      <c r="S21" s="34">
        <v>-831321</v>
      </c>
      <c r="T21" s="34">
        <v>-2601804</v>
      </c>
      <c r="U21" s="34">
        <v>-1118484</v>
      </c>
      <c r="V21" s="34">
        <v>-822437</v>
      </c>
      <c r="W21" s="34">
        <v>-743727</v>
      </c>
    </row>
    <row r="22" spans="2:23" x14ac:dyDescent="0.25">
      <c r="B22" s="13" t="s">
        <v>45</v>
      </c>
      <c r="C22" s="4" t="s">
        <v>37</v>
      </c>
      <c r="D22" s="9"/>
      <c r="E22" s="41">
        <f t="shared" si="7"/>
        <v>0</v>
      </c>
      <c r="F22" s="41">
        <f t="shared" si="7"/>
        <v>0</v>
      </c>
      <c r="G22" s="41">
        <f t="shared" si="7"/>
        <v>0</v>
      </c>
      <c r="H22" s="41">
        <f t="shared" si="7"/>
        <v>0</v>
      </c>
      <c r="I22" s="41">
        <f t="shared" si="7"/>
        <v>0</v>
      </c>
      <c r="J22" s="41">
        <f t="shared" si="7"/>
        <v>0</v>
      </c>
      <c r="K22" s="34">
        <v>-3907</v>
      </c>
      <c r="L22" s="34">
        <v>-575447</v>
      </c>
      <c r="M22" s="34">
        <v>-4026136</v>
      </c>
      <c r="N22" s="34">
        <v>-7811375</v>
      </c>
      <c r="O22" s="9"/>
      <c r="P22" s="24" t="s">
        <v>52</v>
      </c>
      <c r="Q22" s="34"/>
      <c r="R22" s="34"/>
      <c r="S22" s="34"/>
      <c r="T22" s="34"/>
      <c r="U22" s="34"/>
      <c r="V22" s="34"/>
      <c r="W22" s="34">
        <v>0</v>
      </c>
    </row>
    <row r="23" spans="2:23" x14ac:dyDescent="0.25">
      <c r="B23" s="13" t="s">
        <v>46</v>
      </c>
      <c r="C23" s="4" t="s">
        <v>37</v>
      </c>
      <c r="D23" s="9"/>
      <c r="E23" s="41">
        <f t="shared" si="7"/>
        <v>0</v>
      </c>
      <c r="F23" s="41">
        <f t="shared" si="7"/>
        <v>-1205567.5286543176</v>
      </c>
      <c r="G23" s="41">
        <f t="shared" si="7"/>
        <v>-3538222.9752589334</v>
      </c>
      <c r="H23" s="41">
        <f t="shared" si="7"/>
        <v>-1450944.7215536095</v>
      </c>
      <c r="I23" s="41">
        <f t="shared" si="7"/>
        <v>-880369.20591446292</v>
      </c>
      <c r="J23" s="41">
        <f t="shared" si="7"/>
        <v>-760415.70672858495</v>
      </c>
      <c r="K23" s="34">
        <v>-483134</v>
      </c>
      <c r="L23" s="34">
        <v>-264305</v>
      </c>
      <c r="M23" s="34">
        <v>0</v>
      </c>
      <c r="N23" s="34"/>
      <c r="O23" s="9"/>
      <c r="P23" s="24" t="s">
        <v>52</v>
      </c>
      <c r="Q23" s="34"/>
      <c r="R23" s="34"/>
      <c r="S23" s="34">
        <v>-819287</v>
      </c>
      <c r="T23" s="34">
        <v>-2239889</v>
      </c>
      <c r="U23" s="34">
        <v>-901199</v>
      </c>
      <c r="V23" s="34">
        <v>-532452</v>
      </c>
      <c r="W23" s="34">
        <v>-482954</v>
      </c>
    </row>
    <row r="24" spans="2:23" x14ac:dyDescent="0.25">
      <c r="B24" s="17" t="s">
        <v>13</v>
      </c>
      <c r="C24" s="18" t="s">
        <v>37</v>
      </c>
      <c r="D24" s="19"/>
      <c r="E24" s="43">
        <f t="shared" si="7"/>
        <v>0</v>
      </c>
      <c r="F24" s="43">
        <f t="shared" si="7"/>
        <v>12055685.58692961</v>
      </c>
      <c r="G24" s="43">
        <f t="shared" si="7"/>
        <v>35766127.014119357</v>
      </c>
      <c r="H24" s="43">
        <f t="shared" si="7"/>
        <v>14509448.825551998</v>
      </c>
      <c r="I24" s="43">
        <f t="shared" si="7"/>
        <v>8803687.0988709945</v>
      </c>
      <c r="J24" s="43">
        <f t="shared" si="7"/>
        <v>7624808.3351280298</v>
      </c>
      <c r="K24" s="35">
        <v>4870416</v>
      </c>
      <c r="L24" s="35">
        <v>8397503</v>
      </c>
      <c r="M24" s="35">
        <v>39593367</v>
      </c>
      <c r="N24" s="35">
        <v>77813083</v>
      </c>
      <c r="O24" s="9"/>
      <c r="P24" s="25" t="s">
        <v>52</v>
      </c>
      <c r="Q24" s="35"/>
      <c r="R24" s="35"/>
      <c r="S24" s="35">
        <v>8192877</v>
      </c>
      <c r="T24" s="35">
        <v>22641918</v>
      </c>
      <c r="U24" s="35">
        <v>9011991</v>
      </c>
      <c r="V24" s="35">
        <v>5324517</v>
      </c>
      <c r="W24" s="35">
        <v>4842656</v>
      </c>
    </row>
    <row r="25" spans="2:23" x14ac:dyDescent="0.25">
      <c r="B25" s="14"/>
      <c r="C25" s="15"/>
      <c r="D25" s="16"/>
      <c r="E25" s="40"/>
      <c r="F25" s="40"/>
      <c r="G25" s="40"/>
      <c r="H25" s="40"/>
      <c r="I25" s="40"/>
      <c r="J25" s="40"/>
      <c r="K25" s="37"/>
      <c r="L25" s="37"/>
      <c r="M25" s="37"/>
      <c r="N25" s="37"/>
      <c r="O25" s="9"/>
      <c r="P25" s="27"/>
      <c r="Q25" s="37"/>
      <c r="R25" s="37"/>
      <c r="S25" s="37"/>
      <c r="T25" s="37"/>
      <c r="U25" s="37"/>
      <c r="V25" s="37"/>
      <c r="W25" s="37"/>
    </row>
    <row r="26" spans="2:23" s="14" customFormat="1" x14ac:dyDescent="0.25">
      <c r="B26" s="13" t="s">
        <v>186</v>
      </c>
      <c r="C26" s="15"/>
      <c r="D26" s="16"/>
      <c r="E26" s="44">
        <f t="shared" ref="E26:L26" si="8">E14+E20+E22</f>
        <v>0</v>
      </c>
      <c r="F26" s="44">
        <f t="shared" si="8"/>
        <v>0</v>
      </c>
      <c r="G26" s="44">
        <f t="shared" si="8"/>
        <v>0</v>
      </c>
      <c r="H26" s="44">
        <f t="shared" si="8"/>
        <v>0</v>
      </c>
      <c r="I26" s="44">
        <f t="shared" si="8"/>
        <v>0</v>
      </c>
      <c r="J26" s="44">
        <f t="shared" si="8"/>
        <v>0</v>
      </c>
      <c r="K26" s="44">
        <f t="shared" si="8"/>
        <v>39075</v>
      </c>
      <c r="L26" s="44">
        <f t="shared" si="8"/>
        <v>5754455</v>
      </c>
      <c r="M26" s="44">
        <f>M14+M20+M22</f>
        <v>39593367</v>
      </c>
      <c r="N26" s="44">
        <f>N14+N20+N22</f>
        <v>77813083</v>
      </c>
      <c r="O26" s="16"/>
      <c r="P26" s="27"/>
      <c r="Q26" s="37"/>
      <c r="R26" s="37"/>
      <c r="S26" s="37"/>
      <c r="T26" s="37"/>
      <c r="U26" s="37"/>
      <c r="V26" s="37"/>
      <c r="W26" s="37"/>
    </row>
    <row r="27" spans="2:23" s="14" customFormat="1" x14ac:dyDescent="0.25">
      <c r="B27" s="13" t="s">
        <v>187</v>
      </c>
      <c r="C27" s="15"/>
      <c r="D27" s="16"/>
      <c r="E27" s="44">
        <f t="shared" ref="E27:L27" si="9">E15+E21+E23</f>
        <v>0</v>
      </c>
      <c r="F27" s="44">
        <f t="shared" si="9"/>
        <v>12055685.586929608</v>
      </c>
      <c r="G27" s="44">
        <f t="shared" si="9"/>
        <v>35766127.014119357</v>
      </c>
      <c r="H27" s="44">
        <f t="shared" si="9"/>
        <v>14509448.825551998</v>
      </c>
      <c r="I27" s="44">
        <f t="shared" si="9"/>
        <v>8803687.0988709964</v>
      </c>
      <c r="J27" s="44">
        <f t="shared" si="9"/>
        <v>7624808.3351280298</v>
      </c>
      <c r="K27" s="44">
        <f t="shared" si="9"/>
        <v>4831341</v>
      </c>
      <c r="L27" s="44">
        <f t="shared" si="9"/>
        <v>2643048</v>
      </c>
      <c r="M27" s="44">
        <f>M15+M21+M23</f>
        <v>0</v>
      </c>
      <c r="N27" s="44">
        <f>N15+N21+N23</f>
        <v>0</v>
      </c>
      <c r="O27" s="16"/>
      <c r="P27" s="27"/>
      <c r="Q27" s="37"/>
      <c r="R27" s="37"/>
      <c r="S27" s="37"/>
      <c r="T27" s="37"/>
      <c r="U27" s="37"/>
      <c r="V27" s="37"/>
      <c r="W27" s="37"/>
    </row>
    <row r="28" spans="2:23" s="14" customFormat="1" x14ac:dyDescent="0.25">
      <c r="B28" s="20" t="s">
        <v>186</v>
      </c>
      <c r="C28" s="15"/>
      <c r="D28" s="16"/>
      <c r="E28" s="44"/>
      <c r="F28" s="5"/>
      <c r="G28" s="5"/>
      <c r="H28" s="5"/>
      <c r="I28" s="5"/>
      <c r="J28" s="5"/>
      <c r="K28" s="5">
        <f>K26/K8</f>
        <v>0.3028623691084259</v>
      </c>
      <c r="L28" s="5">
        <f>L26/L8</f>
        <v>0.16661643571576673</v>
      </c>
      <c r="M28" s="5">
        <f>M26/M8</f>
        <v>0.18247094608140213</v>
      </c>
      <c r="N28" s="5">
        <f>N26/N8</f>
        <v>0.18382040953422835</v>
      </c>
      <c r="O28" s="16"/>
      <c r="P28" s="27"/>
      <c r="Q28" s="37"/>
      <c r="R28" s="37"/>
      <c r="S28" s="37"/>
      <c r="T28" s="37"/>
      <c r="U28" s="37"/>
      <c r="V28" s="37"/>
      <c r="W28" s="37"/>
    </row>
    <row r="29" spans="2:23" x14ac:dyDescent="0.25">
      <c r="B29" s="20" t="s">
        <v>187</v>
      </c>
      <c r="C29" s="15"/>
      <c r="D29" s="16"/>
      <c r="E29" s="40"/>
      <c r="F29" s="5">
        <f>F27/F9</f>
        <v>0.55807975449299085</v>
      </c>
      <c r="G29" s="5">
        <f t="shared" ref="G29:L29" si="10">G27/G9</f>
        <v>0.53690442862628651</v>
      </c>
      <c r="H29" s="5">
        <f t="shared" si="10"/>
        <v>0.74269609335036624</v>
      </c>
      <c r="I29" s="5">
        <f t="shared" si="10"/>
        <v>0.62877277220064465</v>
      </c>
      <c r="J29" s="5">
        <f t="shared" si="10"/>
        <v>0.75251827158065077</v>
      </c>
      <c r="K29" s="5">
        <f t="shared" si="10"/>
        <v>0.74814073591969521</v>
      </c>
      <c r="L29" s="5">
        <f t="shared" si="10"/>
        <v>0.75316670499397731</v>
      </c>
      <c r="M29" s="5"/>
      <c r="N29" s="5"/>
      <c r="O29" s="9"/>
      <c r="P29" s="27"/>
      <c r="Q29" s="37"/>
      <c r="R29" s="37"/>
      <c r="S29" s="37"/>
      <c r="T29" s="37"/>
      <c r="U29" s="37"/>
      <c r="V29" s="37"/>
      <c r="W29" s="37"/>
    </row>
    <row r="30" spans="2:23" x14ac:dyDescent="0.25">
      <c r="B30" s="14"/>
      <c r="C30" s="15"/>
      <c r="D30" s="16"/>
      <c r="E30" s="40"/>
      <c r="F30" s="40"/>
      <c r="G30" s="40"/>
      <c r="H30" s="40"/>
      <c r="I30" s="40"/>
      <c r="J30" s="40"/>
      <c r="K30" s="37"/>
      <c r="L30" s="37"/>
      <c r="M30" s="37"/>
      <c r="N30" s="37"/>
      <c r="O30" s="9"/>
      <c r="P30" s="27"/>
      <c r="Q30" s="37"/>
      <c r="R30" s="37"/>
      <c r="S30" s="37"/>
      <c r="T30" s="37"/>
      <c r="U30" s="37"/>
      <c r="V30" s="37"/>
      <c r="W30" s="37"/>
    </row>
    <row r="31" spans="2:23" x14ac:dyDescent="0.25">
      <c r="B31" s="13" t="s">
        <v>63</v>
      </c>
      <c r="C31" s="4" t="s">
        <v>58</v>
      </c>
      <c r="D31" s="16"/>
      <c r="E31" s="40"/>
      <c r="F31" s="40"/>
      <c r="G31" s="40"/>
      <c r="H31" s="40"/>
      <c r="I31" s="40"/>
      <c r="J31" s="40"/>
      <c r="K31" s="5">
        <f>K20/K14</f>
        <v>0</v>
      </c>
      <c r="L31" s="5">
        <f>L20/L14</f>
        <v>-0.30161490537949104</v>
      </c>
      <c r="M31" s="5">
        <f>M20/M14</f>
        <v>-0.15452992694818868</v>
      </c>
      <c r="N31" s="5">
        <f>N20/N14</f>
        <v>-0.14454428704026295</v>
      </c>
      <c r="O31" s="9"/>
      <c r="P31" s="27"/>
      <c r="Q31" s="37"/>
      <c r="R31" s="37"/>
      <c r="S31" s="37"/>
      <c r="T31" s="37"/>
      <c r="U31" s="37"/>
      <c r="V31" s="37"/>
      <c r="W31" s="37"/>
    </row>
    <row r="32" spans="2:23" x14ac:dyDescent="0.25">
      <c r="B32" s="13" t="s">
        <v>64</v>
      </c>
      <c r="C32" s="4" t="s">
        <v>58</v>
      </c>
      <c r="D32" s="16"/>
      <c r="E32" s="40"/>
      <c r="F32" s="5">
        <f t="shared" ref="F32:L32" si="11">F21/F15</f>
        <v>-8.4453930696293034E-2</v>
      </c>
      <c r="G32" s="5">
        <f t="shared" si="11"/>
        <v>-9.4667472916859438E-2</v>
      </c>
      <c r="H32" s="5">
        <f t="shared" si="11"/>
        <v>-0.10138842028870686</v>
      </c>
      <c r="I32" s="5">
        <f t="shared" si="11"/>
        <v>-0.12313026038542947</v>
      </c>
      <c r="J32" s="5">
        <f t="shared" si="11"/>
        <v>-0.12253842553148721</v>
      </c>
      <c r="K32" s="5">
        <f t="shared" si="11"/>
        <v>-0.10466075588922709</v>
      </c>
      <c r="L32" s="5">
        <f t="shared" si="11"/>
        <v>-0.1067982312635504</v>
      </c>
      <c r="M32" s="37"/>
      <c r="N32" s="37"/>
      <c r="O32" s="9"/>
      <c r="P32" s="27"/>
      <c r="Q32" s="37"/>
      <c r="R32" s="37"/>
      <c r="S32" s="37"/>
      <c r="T32" s="37"/>
      <c r="U32" s="37"/>
      <c r="V32" s="37"/>
      <c r="W32" s="37"/>
    </row>
    <row r="33" spans="2:23" x14ac:dyDescent="0.25">
      <c r="B33" s="13" t="s">
        <v>61</v>
      </c>
      <c r="C33" s="4" t="s">
        <v>58</v>
      </c>
      <c r="D33" s="16"/>
      <c r="E33" s="5"/>
      <c r="F33" s="5"/>
      <c r="G33" s="5"/>
      <c r="H33" s="5"/>
      <c r="I33" s="5"/>
      <c r="J33" s="5"/>
      <c r="K33" s="5">
        <f>K22/K14</f>
        <v>-9.0898515657717185E-2</v>
      </c>
      <c r="L33" s="5">
        <f>L22/L14</f>
        <v>-6.3489704507919395E-2</v>
      </c>
      <c r="M33" s="5">
        <f>M22/M14</f>
        <v>-7.8037970722328667E-2</v>
      </c>
      <c r="N33" s="5">
        <f>N22/N14</f>
        <v>-7.8041782989398498E-2</v>
      </c>
      <c r="O33" s="9"/>
      <c r="P33" s="27"/>
      <c r="Q33" s="37"/>
      <c r="R33" s="37"/>
      <c r="S33" s="37"/>
      <c r="T33" s="37"/>
      <c r="U33" s="37"/>
      <c r="V33" s="37"/>
      <c r="W33" s="37"/>
    </row>
    <row r="34" spans="2:23" x14ac:dyDescent="0.25">
      <c r="B34" s="13" t="s">
        <v>62</v>
      </c>
      <c r="C34" s="4" t="s">
        <v>58</v>
      </c>
      <c r="D34" s="16"/>
      <c r="E34" s="5"/>
      <c r="F34" s="5">
        <f t="shared" ref="F34:L34" si="12">F23/F15</f>
        <v>-8.323139619758653E-2</v>
      </c>
      <c r="G34" s="5">
        <f t="shared" si="12"/>
        <v>-8.1499079578735131E-2</v>
      </c>
      <c r="H34" s="5">
        <f t="shared" si="12"/>
        <v>-8.1691953551201749E-2</v>
      </c>
      <c r="I34" s="5">
        <f t="shared" si="12"/>
        <v>-7.9715471705118682E-2</v>
      </c>
      <c r="J34" s="5">
        <f t="shared" si="12"/>
        <v>-7.9572777059504191E-2</v>
      </c>
      <c r="K34" s="5">
        <f t="shared" si="12"/>
        <v>-8.1394461421723532E-2</v>
      </c>
      <c r="L34" s="5">
        <f t="shared" si="12"/>
        <v>-8.1200216652703439E-2</v>
      </c>
      <c r="M34" s="5"/>
      <c r="N34" s="5"/>
      <c r="O34" s="9"/>
      <c r="P34" s="27"/>
      <c r="Q34" s="37"/>
      <c r="R34" s="37"/>
      <c r="S34" s="37"/>
      <c r="T34" s="37"/>
      <c r="U34" s="37"/>
      <c r="V34" s="37"/>
      <c r="W34" s="37"/>
    </row>
    <row r="35" spans="2:23" x14ac:dyDescent="0.25">
      <c r="B35" s="14"/>
      <c r="C35" s="15"/>
      <c r="D35" s="16"/>
      <c r="E35" s="40"/>
      <c r="F35" s="40"/>
      <c r="G35" s="40"/>
      <c r="H35" s="40"/>
      <c r="I35" s="40"/>
      <c r="J35" s="40"/>
      <c r="K35" s="37"/>
      <c r="L35" s="37"/>
      <c r="M35" s="37"/>
      <c r="N35" s="37"/>
      <c r="O35" s="9"/>
      <c r="P35" s="27"/>
      <c r="Q35" s="37"/>
      <c r="R35" s="37"/>
      <c r="S35" s="37"/>
      <c r="T35" s="37"/>
      <c r="U35" s="37"/>
      <c r="V35" s="37"/>
      <c r="W35" s="37"/>
    </row>
    <row r="36" spans="2:23" x14ac:dyDescent="0.25">
      <c r="D36" s="9"/>
      <c r="E36" s="41"/>
      <c r="F36" s="41"/>
      <c r="G36" s="41"/>
      <c r="H36" s="41"/>
      <c r="I36" s="41"/>
      <c r="J36" s="41"/>
      <c r="K36" s="34"/>
      <c r="L36" s="34"/>
      <c r="M36" s="34"/>
      <c r="N36" s="34"/>
      <c r="O36" s="9"/>
      <c r="P36" s="24"/>
      <c r="Q36" s="34"/>
      <c r="R36" s="34"/>
      <c r="S36" s="34"/>
      <c r="T36" s="34"/>
      <c r="U36" s="34"/>
      <c r="V36" s="34"/>
      <c r="W36" s="34"/>
    </row>
    <row r="37" spans="2:23" x14ac:dyDescent="0.25">
      <c r="D37" s="9"/>
      <c r="E37" s="41"/>
      <c r="F37" s="41"/>
      <c r="G37" s="41"/>
      <c r="H37" s="41"/>
      <c r="I37" s="41"/>
      <c r="J37" s="41"/>
      <c r="K37" s="34"/>
      <c r="L37" s="34"/>
      <c r="M37" s="34"/>
      <c r="N37" s="34"/>
      <c r="O37" s="9"/>
      <c r="P37" s="24"/>
      <c r="Q37" s="34"/>
      <c r="R37" s="34"/>
      <c r="S37" s="34"/>
      <c r="T37" s="34"/>
      <c r="U37" s="34"/>
      <c r="V37" s="34"/>
      <c r="W37" s="34"/>
    </row>
    <row r="38" spans="2:23" x14ac:dyDescent="0.25">
      <c r="B38" s="13" t="s">
        <v>55</v>
      </c>
      <c r="C38" s="4" t="s">
        <v>37</v>
      </c>
      <c r="D38" s="9"/>
      <c r="E38" s="41">
        <f t="shared" ref="E38:J40" si="13">R38/R$5</f>
        <v>2887631.1289669159</v>
      </c>
      <c r="F38" s="41">
        <f t="shared" si="13"/>
        <v>3027068.736402926</v>
      </c>
      <c r="G38" s="41">
        <f t="shared" si="13"/>
        <v>302068.64119912405</v>
      </c>
      <c r="H38" s="41">
        <f t="shared" si="13"/>
        <v>0</v>
      </c>
      <c r="I38" s="41">
        <f t="shared" si="13"/>
        <v>0</v>
      </c>
      <c r="J38" s="41">
        <f t="shared" si="13"/>
        <v>0</v>
      </c>
      <c r="K38" s="34"/>
      <c r="L38" s="34"/>
      <c r="M38" s="34"/>
      <c r="N38" s="34"/>
      <c r="O38" s="9"/>
      <c r="P38" s="24" t="s">
        <v>52</v>
      </c>
      <c r="Q38" s="34"/>
      <c r="R38" s="34">
        <v>1941735</v>
      </c>
      <c r="S38" s="34">
        <v>2057154</v>
      </c>
      <c r="T38" s="34">
        <v>191226</v>
      </c>
      <c r="U38" s="34"/>
      <c r="V38" s="34"/>
      <c r="W38" s="34"/>
    </row>
    <row r="39" spans="2:23" x14ac:dyDescent="0.25">
      <c r="B39" s="13" t="s">
        <v>56</v>
      </c>
      <c r="C39" s="4" t="s">
        <v>37</v>
      </c>
      <c r="D39" s="9"/>
      <c r="E39" s="41">
        <f t="shared" si="13"/>
        <v>14965602.442555664</v>
      </c>
      <c r="F39" s="41">
        <f t="shared" si="13"/>
        <v>20867795.672026653</v>
      </c>
      <c r="G39" s="41">
        <f t="shared" si="13"/>
        <v>0</v>
      </c>
      <c r="H39" s="41">
        <f t="shared" si="13"/>
        <v>0</v>
      </c>
      <c r="I39" s="41">
        <f t="shared" si="13"/>
        <v>0</v>
      </c>
      <c r="J39" s="41">
        <f t="shared" si="13"/>
        <v>0</v>
      </c>
      <c r="K39" s="34"/>
      <c r="L39" s="34"/>
      <c r="M39" s="34"/>
      <c r="N39" s="34"/>
      <c r="O39" s="9"/>
      <c r="P39" s="24" t="s">
        <v>52</v>
      </c>
      <c r="Q39" s="34"/>
      <c r="R39" s="34">
        <v>10063347</v>
      </c>
      <c r="S39" s="34">
        <v>14181465</v>
      </c>
      <c r="T39" s="34"/>
      <c r="U39" s="34"/>
      <c r="V39" s="34"/>
      <c r="W39" s="34"/>
    </row>
    <row r="40" spans="2:23" x14ac:dyDescent="0.25">
      <c r="B40" s="17" t="s">
        <v>54</v>
      </c>
      <c r="C40" s="18" t="s">
        <v>37</v>
      </c>
      <c r="D40" s="19"/>
      <c r="E40" s="43">
        <f t="shared" si="13"/>
        <v>17853233.571522582</v>
      </c>
      <c r="F40" s="43">
        <f t="shared" si="13"/>
        <v>23894864.408429582</v>
      </c>
      <c r="G40" s="43">
        <f t="shared" si="13"/>
        <v>302068.64119912405</v>
      </c>
      <c r="H40" s="43">
        <f t="shared" si="13"/>
        <v>0</v>
      </c>
      <c r="I40" s="43">
        <f t="shared" si="13"/>
        <v>0</v>
      </c>
      <c r="J40" s="43">
        <f t="shared" si="13"/>
        <v>0</v>
      </c>
      <c r="K40" s="35"/>
      <c r="L40" s="35"/>
      <c r="M40" s="35"/>
      <c r="N40" s="35"/>
      <c r="O40" s="9"/>
      <c r="P40" s="25" t="s">
        <v>52</v>
      </c>
      <c r="Q40" s="35"/>
      <c r="R40" s="35">
        <v>12005082</v>
      </c>
      <c r="S40" s="35">
        <v>16238619</v>
      </c>
      <c r="T40" s="35">
        <v>191226</v>
      </c>
      <c r="U40" s="35"/>
      <c r="V40" s="35"/>
      <c r="W40" s="35"/>
    </row>
    <row r="41" spans="2:23" x14ac:dyDescent="0.25">
      <c r="D41" s="9"/>
      <c r="E41" s="41"/>
      <c r="F41" s="41"/>
      <c r="G41" s="41"/>
      <c r="H41" s="41"/>
      <c r="I41" s="41"/>
      <c r="J41" s="41"/>
      <c r="K41" s="34"/>
      <c r="L41" s="34"/>
      <c r="M41" s="34"/>
      <c r="N41" s="34"/>
      <c r="O41" s="9"/>
      <c r="P41" s="24"/>
      <c r="Q41" s="34"/>
      <c r="R41" s="34"/>
      <c r="S41" s="34"/>
      <c r="T41" s="34"/>
      <c r="U41" s="34"/>
      <c r="V41" s="34"/>
      <c r="W41" s="34"/>
    </row>
    <row r="42" spans="2:23" x14ac:dyDescent="0.25">
      <c r="D42" s="9"/>
      <c r="E42" s="41"/>
      <c r="F42" s="41"/>
      <c r="G42" s="41"/>
      <c r="H42" s="41"/>
      <c r="I42" s="41"/>
      <c r="J42" s="41"/>
      <c r="K42" s="34"/>
      <c r="L42" s="34"/>
      <c r="M42" s="34"/>
      <c r="N42" s="34"/>
      <c r="O42" s="9"/>
      <c r="P42" s="24"/>
      <c r="Q42" s="34"/>
      <c r="R42" s="34"/>
      <c r="S42" s="34"/>
      <c r="T42" s="34"/>
      <c r="U42" s="34"/>
      <c r="V42" s="34"/>
      <c r="W42" s="34"/>
    </row>
    <row r="43" spans="2:23" x14ac:dyDescent="0.25">
      <c r="B43" s="13" t="s">
        <v>47</v>
      </c>
      <c r="C43" s="4" t="s">
        <v>37</v>
      </c>
      <c r="D43" s="9"/>
      <c r="E43" s="41"/>
      <c r="F43" s="41"/>
      <c r="G43" s="41"/>
      <c r="H43" s="41"/>
      <c r="I43" s="41"/>
      <c r="J43" s="41"/>
      <c r="K43" s="34"/>
      <c r="L43" s="34">
        <v>3916972</v>
      </c>
      <c r="M43" s="34">
        <v>4110265</v>
      </c>
      <c r="N43" s="34">
        <v>3582173</v>
      </c>
      <c r="O43" s="9"/>
      <c r="P43" s="24" t="s">
        <v>52</v>
      </c>
      <c r="Q43" s="34"/>
      <c r="R43" s="34"/>
      <c r="S43" s="34"/>
      <c r="T43" s="34"/>
      <c r="U43" s="34"/>
      <c r="V43" s="34"/>
      <c r="W43" s="34"/>
    </row>
    <row r="44" spans="2:23" x14ac:dyDescent="0.25">
      <c r="B44" s="13" t="s">
        <v>48</v>
      </c>
      <c r="C44" s="4" t="s">
        <v>37</v>
      </c>
      <c r="D44" s="9"/>
      <c r="E44" s="41"/>
      <c r="F44" s="41"/>
      <c r="G44" s="41"/>
      <c r="H44" s="41"/>
      <c r="I44" s="41"/>
      <c r="J44" s="41"/>
      <c r="K44" s="34"/>
      <c r="L44" s="34">
        <v>307343</v>
      </c>
      <c r="M44" s="34">
        <v>1077471</v>
      </c>
      <c r="N44" s="34">
        <v>1802744</v>
      </c>
      <c r="O44" s="9"/>
      <c r="P44" s="24" t="s">
        <v>52</v>
      </c>
      <c r="Q44" s="34"/>
      <c r="R44" s="34"/>
      <c r="S44" s="34"/>
      <c r="T44" s="34"/>
      <c r="U44" s="34"/>
      <c r="V44" s="34"/>
      <c r="W44" s="34"/>
    </row>
    <row r="45" spans="2:23" x14ac:dyDescent="0.25">
      <c r="B45" s="13" t="s">
        <v>49</v>
      </c>
      <c r="C45" s="4" t="s">
        <v>37</v>
      </c>
      <c r="D45" s="9"/>
      <c r="E45" s="41"/>
      <c r="F45" s="41"/>
      <c r="G45" s="41"/>
      <c r="H45" s="41"/>
      <c r="I45" s="41"/>
      <c r="J45" s="41"/>
      <c r="K45" s="34"/>
      <c r="L45" s="34">
        <v>556822</v>
      </c>
      <c r="M45" s="34">
        <v>1576402</v>
      </c>
      <c r="N45" s="34">
        <v>2998450</v>
      </c>
      <c r="O45" s="9"/>
      <c r="P45" s="24" t="s">
        <v>52</v>
      </c>
      <c r="Q45" s="34"/>
      <c r="R45" s="34"/>
      <c r="S45" s="34"/>
      <c r="T45" s="34"/>
      <c r="U45" s="34"/>
      <c r="V45" s="34"/>
      <c r="W45" s="34"/>
    </row>
    <row r="46" spans="2:23" x14ac:dyDescent="0.25">
      <c r="B46" s="17" t="s">
        <v>50</v>
      </c>
      <c r="C46" s="18" t="s">
        <v>37</v>
      </c>
      <c r="D46" s="19"/>
      <c r="E46" s="43">
        <f t="shared" ref="E46:J46" si="14">R46/R$5</f>
        <v>1533672.2606289173</v>
      </c>
      <c r="F46" s="43">
        <f t="shared" si="14"/>
        <v>4281307.0624429826</v>
      </c>
      <c r="G46" s="43">
        <f t="shared" si="14"/>
        <v>9576283.2897469178</v>
      </c>
      <c r="H46" s="43">
        <f t="shared" si="14"/>
        <v>3938829.8453767863</v>
      </c>
      <c r="I46" s="43">
        <f t="shared" si="14"/>
        <v>2625679.5133125898</v>
      </c>
      <c r="J46" s="43">
        <f t="shared" si="14"/>
        <v>2193348.5475601428</v>
      </c>
      <c r="K46" s="35">
        <v>1519505</v>
      </c>
      <c r="L46" s="35">
        <v>4781137</v>
      </c>
      <c r="M46" s="35">
        <v>6764138</v>
      </c>
      <c r="N46" s="35">
        <v>8383367</v>
      </c>
      <c r="O46" s="9"/>
      <c r="P46" s="25" t="s">
        <v>52</v>
      </c>
      <c r="Q46" s="35"/>
      <c r="R46" s="35">
        <v>1031290</v>
      </c>
      <c r="S46" s="35">
        <v>2909517</v>
      </c>
      <c r="T46" s="35">
        <v>6062312</v>
      </c>
      <c r="U46" s="35">
        <v>2446454</v>
      </c>
      <c r="V46" s="35">
        <v>1588025</v>
      </c>
      <c r="W46" s="35">
        <v>1393036</v>
      </c>
    </row>
    <row r="47" spans="2:23" x14ac:dyDescent="0.25">
      <c r="D47" s="9"/>
      <c r="E47" s="9"/>
      <c r="F47" s="9"/>
      <c r="G47" s="9"/>
      <c r="H47" s="9"/>
      <c r="I47" s="9"/>
      <c r="J47" s="9"/>
      <c r="K47" s="34"/>
      <c r="L47" s="34"/>
      <c r="M47" s="34"/>
      <c r="N47" s="34"/>
      <c r="O47" s="9"/>
      <c r="P47" s="24"/>
      <c r="Q47" s="34"/>
      <c r="R47" s="34"/>
      <c r="S47" s="34"/>
      <c r="T47" s="34"/>
      <c r="U47" s="34"/>
      <c r="V47" s="34"/>
      <c r="W47" s="34"/>
    </row>
    <row r="48" spans="2:23" x14ac:dyDescent="0.25">
      <c r="B48" s="13" t="s">
        <v>183</v>
      </c>
      <c r="D48" s="9"/>
      <c r="E48" s="9"/>
      <c r="F48" s="9"/>
      <c r="G48" s="9"/>
      <c r="H48" s="9"/>
      <c r="I48" s="9"/>
      <c r="J48" s="9"/>
      <c r="K48" s="34"/>
      <c r="L48" s="86">
        <f>L43/L14</f>
        <v>0.43216385669886903</v>
      </c>
      <c r="M48" s="86">
        <f>M43/M14</f>
        <v>7.9668630103655769E-2</v>
      </c>
      <c r="N48" s="86">
        <f>N43/N14</f>
        <v>3.5788727067447484E-2</v>
      </c>
      <c r="O48" s="9"/>
      <c r="P48" s="24"/>
      <c r="Q48" s="34"/>
      <c r="R48" s="34"/>
      <c r="S48" s="34"/>
      <c r="T48" s="34"/>
      <c r="U48" s="34"/>
      <c r="V48" s="34"/>
      <c r="W48" s="34"/>
    </row>
    <row r="49" spans="2:23" x14ac:dyDescent="0.25">
      <c r="B49" s="13" t="s">
        <v>185</v>
      </c>
      <c r="D49" s="9"/>
      <c r="E49" s="9"/>
      <c r="F49" s="9"/>
      <c r="G49" s="9"/>
      <c r="H49" s="9"/>
      <c r="I49" s="9"/>
      <c r="J49" s="9"/>
      <c r="K49" s="34"/>
      <c r="L49" s="86">
        <f>L43/L26</f>
        <v>0.6806851387316436</v>
      </c>
      <c r="M49" s="86">
        <f>M43/M26</f>
        <v>0.10381195921023842</v>
      </c>
      <c r="N49" s="86">
        <f>N43/N26</f>
        <v>4.6035613317107614E-2</v>
      </c>
      <c r="O49" s="9"/>
      <c r="P49" s="24"/>
      <c r="Q49" s="34"/>
      <c r="R49" s="34"/>
      <c r="S49" s="34"/>
      <c r="T49" s="34"/>
      <c r="U49" s="34"/>
      <c r="V49" s="34"/>
      <c r="W49" s="34"/>
    </row>
    <row r="50" spans="2:23" x14ac:dyDescent="0.25">
      <c r="B50" s="13"/>
      <c r="D50" s="9"/>
      <c r="E50" s="9"/>
      <c r="F50" s="9"/>
      <c r="G50" s="9"/>
      <c r="H50" s="9"/>
      <c r="I50" s="9"/>
      <c r="J50" s="9"/>
      <c r="K50" s="34"/>
      <c r="L50" s="34"/>
      <c r="M50" s="87"/>
      <c r="N50" s="87"/>
      <c r="O50" s="9"/>
      <c r="P50" s="24"/>
      <c r="Q50" s="34"/>
      <c r="R50" s="34"/>
      <c r="S50" s="34"/>
      <c r="T50" s="34"/>
      <c r="U50" s="34"/>
      <c r="V50" s="34"/>
      <c r="W50" s="34"/>
    </row>
    <row r="51" spans="2:23" x14ac:dyDescent="0.25">
      <c r="B51" s="13" t="s">
        <v>184</v>
      </c>
      <c r="D51" s="9"/>
      <c r="E51" s="9"/>
      <c r="F51" s="9"/>
      <c r="G51" s="9"/>
      <c r="H51" s="9"/>
      <c r="I51" s="9"/>
      <c r="J51" s="9"/>
      <c r="K51" s="34"/>
      <c r="L51" s="88">
        <v>0.2424</v>
      </c>
      <c r="M51" s="88">
        <v>0.2424</v>
      </c>
      <c r="N51" s="88">
        <v>0.2424</v>
      </c>
      <c r="O51" s="9"/>
      <c r="P51" s="24"/>
      <c r="Q51" s="34"/>
      <c r="R51" s="34"/>
      <c r="S51" s="34"/>
      <c r="T51" s="34"/>
      <c r="U51" s="34"/>
      <c r="V51" s="34"/>
      <c r="W51" s="34"/>
    </row>
    <row r="52" spans="2:23" x14ac:dyDescent="0.25">
      <c r="B52" s="13"/>
      <c r="D52" s="9"/>
      <c r="E52" s="9"/>
      <c r="F52" s="9"/>
      <c r="G52" s="9"/>
      <c r="H52" s="9"/>
      <c r="I52" s="9"/>
      <c r="J52" s="9"/>
      <c r="K52" s="34"/>
      <c r="L52" s="34"/>
      <c r="M52" s="88"/>
      <c r="N52" s="88"/>
      <c r="O52" s="9"/>
      <c r="P52" s="24"/>
      <c r="Q52" s="34"/>
      <c r="R52" s="34"/>
      <c r="S52" s="34"/>
      <c r="T52" s="34"/>
      <c r="U52" s="34"/>
      <c r="V52" s="34"/>
      <c r="W52" s="34"/>
    </row>
    <row r="53" spans="2:23" x14ac:dyDescent="0.25">
      <c r="B53" s="13" t="s">
        <v>188</v>
      </c>
      <c r="D53" s="9"/>
      <c r="E53" s="9"/>
      <c r="F53" s="9"/>
      <c r="G53" s="9"/>
      <c r="H53" s="9"/>
      <c r="I53" s="9"/>
      <c r="J53" s="9"/>
      <c r="K53" s="34"/>
      <c r="L53" s="86">
        <f>L48/L51</f>
        <v>1.7828541943022649</v>
      </c>
      <c r="M53" s="86">
        <f>M48/M51</f>
        <v>0.32866596577415746</v>
      </c>
      <c r="N53" s="86">
        <f>N48/N51</f>
        <v>0.14764326347956883</v>
      </c>
      <c r="O53" s="9"/>
      <c r="P53" s="24"/>
      <c r="Q53" s="34"/>
      <c r="R53" s="34"/>
      <c r="S53" s="34"/>
      <c r="T53" s="34"/>
      <c r="U53" s="34"/>
      <c r="V53" s="34"/>
      <c r="W53" s="34"/>
    </row>
    <row r="54" spans="2:23" x14ac:dyDescent="0.25">
      <c r="B54" s="13" t="s">
        <v>189</v>
      </c>
      <c r="D54" s="9"/>
      <c r="E54" s="9"/>
      <c r="F54" s="9"/>
      <c r="G54" s="9"/>
      <c r="H54" s="9"/>
      <c r="I54" s="9"/>
      <c r="J54" s="9"/>
      <c r="K54" s="34"/>
      <c r="L54" s="86">
        <f>L49/L51</f>
        <v>2.8081070079688266</v>
      </c>
      <c r="M54" s="86">
        <f>M49/M51</f>
        <v>0.42826715845807928</v>
      </c>
      <c r="N54" s="86">
        <f>N49/N51</f>
        <v>0.18991589652272117</v>
      </c>
      <c r="O54" s="9"/>
      <c r="P54" s="24"/>
      <c r="Q54" s="34"/>
      <c r="R54" s="34"/>
      <c r="S54" s="34"/>
      <c r="T54" s="34"/>
      <c r="U54" s="34"/>
      <c r="V54" s="34"/>
      <c r="W54" s="34"/>
    </row>
    <row r="55" spans="2:23" x14ac:dyDescent="0.25">
      <c r="D55" s="9"/>
      <c r="E55" s="9"/>
      <c r="F55" s="9"/>
      <c r="G55" s="9"/>
      <c r="H55" s="9"/>
      <c r="I55" s="9"/>
      <c r="J55" s="9"/>
      <c r="K55" s="34"/>
      <c r="L55" s="34"/>
      <c r="M55" s="34"/>
      <c r="N55" s="34"/>
      <c r="O55" s="9"/>
      <c r="P55" s="24"/>
      <c r="Q55" s="34"/>
      <c r="R55" s="34"/>
      <c r="S55" s="34"/>
      <c r="T55" s="34"/>
      <c r="U55" s="34"/>
      <c r="V55" s="34"/>
      <c r="W55" s="34"/>
    </row>
    <row r="56" spans="2:23" s="30" customFormat="1" x14ac:dyDescent="0.25">
      <c r="C56" s="31"/>
      <c r="D56" s="32"/>
      <c r="E56" s="32"/>
      <c r="F56" s="32"/>
      <c r="G56" s="32"/>
      <c r="H56" s="32"/>
      <c r="I56" s="32"/>
      <c r="J56" s="32"/>
      <c r="K56" s="36"/>
      <c r="L56" s="36"/>
      <c r="M56" s="36"/>
      <c r="N56" s="36"/>
      <c r="O56" s="32"/>
      <c r="P56" s="33"/>
      <c r="Q56" s="36"/>
      <c r="R56" s="36"/>
      <c r="S56" s="36"/>
      <c r="T56" s="36"/>
      <c r="U56" s="36"/>
      <c r="V56" s="36"/>
      <c r="W56" s="36"/>
    </row>
    <row r="57" spans="2:23" x14ac:dyDescent="0.25">
      <c r="D57" s="9"/>
      <c r="E57" s="9"/>
      <c r="F57" s="9"/>
      <c r="G57" s="9"/>
      <c r="H57" s="9"/>
      <c r="I57" s="9"/>
      <c r="J57" s="9"/>
      <c r="K57" s="34"/>
      <c r="L57" s="34"/>
      <c r="M57" s="34"/>
      <c r="N57" s="34"/>
      <c r="O57" s="9"/>
      <c r="P57" s="24"/>
      <c r="Q57" s="34"/>
      <c r="R57" s="34"/>
      <c r="S57" s="34"/>
      <c r="T57" s="34"/>
      <c r="U57" s="34"/>
      <c r="V57" s="34"/>
      <c r="W57" s="34"/>
    </row>
    <row r="58" spans="2:23" x14ac:dyDescent="0.25">
      <c r="D58" s="9"/>
      <c r="E58" s="9"/>
      <c r="F58" s="9"/>
      <c r="G58" s="9"/>
      <c r="H58" s="9"/>
      <c r="I58" s="9"/>
      <c r="J58" s="9"/>
      <c r="K58" s="34"/>
      <c r="L58" s="34"/>
      <c r="M58" s="34"/>
      <c r="N58" s="34"/>
      <c r="O58" s="9"/>
      <c r="P58" s="24"/>
      <c r="Q58" s="34"/>
      <c r="R58" s="34"/>
      <c r="S58" s="34"/>
      <c r="T58" s="34"/>
      <c r="U58" s="34"/>
      <c r="V58" s="34"/>
      <c r="W58" s="34"/>
    </row>
    <row r="59" spans="2:23" x14ac:dyDescent="0.25">
      <c r="B59" s="14" t="s">
        <v>13</v>
      </c>
      <c r="C59" s="15" t="s">
        <v>37</v>
      </c>
      <c r="D59" s="40"/>
      <c r="E59" s="40">
        <f t="shared" ref="E59:I61" si="15">R59/R$5</f>
        <v>0</v>
      </c>
      <c r="F59" s="40">
        <f t="shared" si="15"/>
        <v>12055685.58692961</v>
      </c>
      <c r="G59" s="40">
        <f t="shared" si="15"/>
        <v>35766127.014119357</v>
      </c>
      <c r="H59" s="40">
        <f t="shared" si="15"/>
        <v>14509448.825551998</v>
      </c>
      <c r="I59" s="40">
        <f t="shared" si="15"/>
        <v>8803687.0988709945</v>
      </c>
      <c r="J59" s="40">
        <f t="shared" ref="J59:J64" si="16">W59/W$5</f>
        <v>7624808.3351280298</v>
      </c>
      <c r="K59" s="37">
        <v>4870416</v>
      </c>
      <c r="L59" s="37">
        <v>8397503</v>
      </c>
      <c r="M59" s="37">
        <v>39593367</v>
      </c>
      <c r="N59" s="37">
        <v>77813083</v>
      </c>
      <c r="O59" s="9"/>
      <c r="P59" s="27" t="s">
        <v>52</v>
      </c>
      <c r="Q59" s="37"/>
      <c r="R59" s="37"/>
      <c r="S59" s="37">
        <v>8192877</v>
      </c>
      <c r="T59" s="37">
        <v>22641918</v>
      </c>
      <c r="U59" s="37">
        <v>9011991</v>
      </c>
      <c r="V59" s="37">
        <v>5324517</v>
      </c>
      <c r="W59" s="37">
        <v>4842656</v>
      </c>
    </row>
    <row r="60" spans="2:23" x14ac:dyDescent="0.25">
      <c r="B60" s="13" t="s">
        <v>54</v>
      </c>
      <c r="D60" s="41"/>
      <c r="E60" s="41">
        <f t="shared" si="15"/>
        <v>17853233.571522582</v>
      </c>
      <c r="F60" s="41">
        <f t="shared" si="15"/>
        <v>23894864.408429582</v>
      </c>
      <c r="G60" s="41">
        <f t="shared" si="15"/>
        <v>302068.64119912405</v>
      </c>
      <c r="H60" s="41">
        <f t="shared" si="15"/>
        <v>0</v>
      </c>
      <c r="I60" s="41">
        <f t="shared" si="15"/>
        <v>0</v>
      </c>
      <c r="J60" s="41">
        <f>W60/W$5</f>
        <v>0</v>
      </c>
      <c r="K60" s="34"/>
      <c r="L60" s="34"/>
      <c r="M60" s="34"/>
      <c r="N60" s="34"/>
      <c r="O60" s="9"/>
      <c r="P60" s="24"/>
      <c r="Q60" s="34"/>
      <c r="R60" s="34">
        <v>12005082</v>
      </c>
      <c r="S60" s="34">
        <v>16238619</v>
      </c>
      <c r="T60" s="34">
        <v>191226</v>
      </c>
      <c r="U60" s="34"/>
      <c r="V60" s="34"/>
      <c r="W60" s="34"/>
    </row>
    <row r="61" spans="2:23" x14ac:dyDescent="0.25">
      <c r="B61" s="23" t="s">
        <v>57</v>
      </c>
      <c r="C61" s="22" t="s">
        <v>37</v>
      </c>
      <c r="D61" s="42"/>
      <c r="E61" s="42">
        <f t="shared" si="15"/>
        <v>17853233.571522582</v>
      </c>
      <c r="F61" s="42">
        <f t="shared" si="15"/>
        <v>35950549.99535919</v>
      </c>
      <c r="G61" s="42">
        <f t="shared" si="15"/>
        <v>36068195.655318484</v>
      </c>
      <c r="H61" s="42">
        <f t="shared" si="15"/>
        <v>14509448.825551998</v>
      </c>
      <c r="I61" s="42">
        <f t="shared" si="15"/>
        <v>8803687.0988709945</v>
      </c>
      <c r="J61" s="42">
        <f>W61/W$5</f>
        <v>7624808.3351280298</v>
      </c>
      <c r="K61" s="39">
        <f>SUM(K59:K60)</f>
        <v>4870416</v>
      </c>
      <c r="L61" s="39">
        <f>SUM(L59:L60)</f>
        <v>8397503</v>
      </c>
      <c r="M61" s="39">
        <f>SUM(M59:M60)</f>
        <v>39593367</v>
      </c>
      <c r="N61" s="39">
        <f>SUM(N59:N60)</f>
        <v>77813083</v>
      </c>
      <c r="O61" s="9"/>
      <c r="P61" s="28" t="s">
        <v>52</v>
      </c>
      <c r="Q61" s="38"/>
      <c r="R61" s="39">
        <f t="shared" ref="R61:W61" si="17">SUM(R59:R60)</f>
        <v>12005082</v>
      </c>
      <c r="S61" s="39">
        <f t="shared" si="17"/>
        <v>24431496</v>
      </c>
      <c r="T61" s="39">
        <f t="shared" si="17"/>
        <v>22833144</v>
      </c>
      <c r="U61" s="39">
        <f t="shared" si="17"/>
        <v>9011991</v>
      </c>
      <c r="V61" s="39">
        <f t="shared" si="17"/>
        <v>5324517</v>
      </c>
      <c r="W61" s="39">
        <f t="shared" si="17"/>
        <v>4842656</v>
      </c>
    </row>
    <row r="62" spans="2:23" x14ac:dyDescent="0.25">
      <c r="B62" s="13"/>
      <c r="D62" s="41"/>
      <c r="E62" s="41"/>
      <c r="F62" s="41"/>
      <c r="G62" s="41"/>
      <c r="H62" s="41"/>
      <c r="I62" s="41"/>
      <c r="J62" s="41"/>
      <c r="K62" s="34"/>
      <c r="L62" s="34"/>
      <c r="M62" s="34"/>
      <c r="N62" s="34"/>
      <c r="O62" s="9"/>
      <c r="P62" s="24"/>
      <c r="Q62" s="34"/>
      <c r="R62" s="34"/>
      <c r="S62" s="34"/>
      <c r="T62" s="34"/>
      <c r="U62" s="34"/>
      <c r="V62" s="34"/>
      <c r="W62" s="34"/>
    </row>
    <row r="63" spans="2:23" x14ac:dyDescent="0.25">
      <c r="B63" s="13" t="s">
        <v>14</v>
      </c>
      <c r="C63" s="4" t="s">
        <v>37</v>
      </c>
      <c r="D63" s="41"/>
      <c r="E63" s="41">
        <f t="shared" ref="E63:I64" si="18">R63/R$5</f>
        <v>-1533672.2606289173</v>
      </c>
      <c r="F63" s="41">
        <f t="shared" si="18"/>
        <v>-4281307.0624429826</v>
      </c>
      <c r="G63" s="41">
        <f t="shared" si="18"/>
        <v>-9576283.2897469178</v>
      </c>
      <c r="H63" s="41">
        <f t="shared" si="18"/>
        <v>-3938829.8453767863</v>
      </c>
      <c r="I63" s="41">
        <f t="shared" si="18"/>
        <v>-2625679.5133125898</v>
      </c>
      <c r="J63" s="41">
        <f t="shared" si="16"/>
        <v>-2193348.5475601428</v>
      </c>
      <c r="K63" s="34">
        <v>-1519505</v>
      </c>
      <c r="L63" s="34">
        <v>-4781137</v>
      </c>
      <c r="M63" s="34">
        <v>-6764138</v>
      </c>
      <c r="N63" s="34">
        <v>-8383367</v>
      </c>
      <c r="O63" s="9"/>
      <c r="P63" s="24" t="s">
        <v>52</v>
      </c>
      <c r="Q63" s="34"/>
      <c r="R63" s="34">
        <v>-1031290</v>
      </c>
      <c r="S63" s="34">
        <v>-2909517</v>
      </c>
      <c r="T63" s="34">
        <v>-6062312</v>
      </c>
      <c r="U63" s="34">
        <v>-2446454</v>
      </c>
      <c r="V63" s="34">
        <v>-1588025</v>
      </c>
      <c r="W63" s="34">
        <v>-1393036</v>
      </c>
    </row>
    <row r="64" spans="2:23" x14ac:dyDescent="0.25">
      <c r="B64" s="23" t="s">
        <v>15</v>
      </c>
      <c r="C64" s="22" t="s">
        <v>37</v>
      </c>
      <c r="D64" s="42"/>
      <c r="E64" s="42">
        <f t="shared" si="18"/>
        <v>16319561.310893664</v>
      </c>
      <c r="F64" s="42">
        <f t="shared" si="18"/>
        <v>31669242.932916209</v>
      </c>
      <c r="G64" s="42">
        <f t="shared" si="18"/>
        <v>26491912.365571562</v>
      </c>
      <c r="H64" s="42">
        <f t="shared" si="18"/>
        <v>10570618.980175212</v>
      </c>
      <c r="I64" s="42">
        <f t="shared" si="18"/>
        <v>6178007.5855584042</v>
      </c>
      <c r="J64" s="42">
        <f t="shared" si="16"/>
        <v>5431459.7875678875</v>
      </c>
      <c r="K64" s="38">
        <v>-3350911</v>
      </c>
      <c r="L64" s="38">
        <v>3616366</v>
      </c>
      <c r="M64" s="38">
        <v>32829229</v>
      </c>
      <c r="N64" s="38">
        <v>69429716</v>
      </c>
      <c r="O64" s="9"/>
      <c r="P64" s="28" t="s">
        <v>52</v>
      </c>
      <c r="Q64" s="38"/>
      <c r="R64" s="38">
        <v>10973792</v>
      </c>
      <c r="S64" s="38">
        <v>21521979</v>
      </c>
      <c r="T64" s="38">
        <v>16770832</v>
      </c>
      <c r="U64" s="38">
        <v>6565537</v>
      </c>
      <c r="V64" s="38">
        <v>3736492</v>
      </c>
      <c r="W64" s="38">
        <v>3449620</v>
      </c>
    </row>
    <row r="65" spans="2:23" x14ac:dyDescent="0.25">
      <c r="D65" s="41"/>
      <c r="E65" s="41"/>
      <c r="F65" s="41"/>
      <c r="G65" s="41"/>
      <c r="H65" s="41"/>
      <c r="I65" s="41"/>
      <c r="J65" s="41"/>
      <c r="K65" s="34"/>
      <c r="L65" s="34"/>
      <c r="M65" s="34"/>
      <c r="N65" s="34"/>
      <c r="O65" s="9"/>
      <c r="P65" s="24"/>
      <c r="Q65" s="34"/>
      <c r="R65" s="34"/>
      <c r="S65" s="34"/>
      <c r="T65" s="34"/>
      <c r="U65" s="34"/>
      <c r="V65" s="34"/>
      <c r="W65" s="34"/>
    </row>
    <row r="66" spans="2:23" x14ac:dyDescent="0.25">
      <c r="B66" s="13" t="s">
        <v>16</v>
      </c>
      <c r="C66" s="4" t="s">
        <v>37</v>
      </c>
      <c r="D66" s="41"/>
      <c r="E66" s="41">
        <f t="shared" ref="E66:J66" si="19">R66/R$5</f>
        <v>87.741239978188588</v>
      </c>
      <c r="F66" s="41">
        <f t="shared" si="19"/>
        <v>6746.7531144520126</v>
      </c>
      <c r="G66" s="41">
        <f t="shared" si="19"/>
        <v>15306.731998888812</v>
      </c>
      <c r="H66" s="41">
        <f t="shared" si="19"/>
        <v>235514.7362719927</v>
      </c>
      <c r="I66" s="41">
        <f t="shared" si="19"/>
        <v>217402.1797436559</v>
      </c>
      <c r="J66" s="41">
        <f t="shared" si="19"/>
        <v>251332.66854039329</v>
      </c>
      <c r="K66" s="34">
        <v>-151</v>
      </c>
      <c r="L66" s="34">
        <v>0</v>
      </c>
      <c r="M66" s="34">
        <v>668088</v>
      </c>
      <c r="N66" s="34">
        <v>300657</v>
      </c>
      <c r="O66" s="9"/>
      <c r="P66" s="24" t="s">
        <v>52</v>
      </c>
      <c r="Q66" s="34"/>
      <c r="R66" s="34">
        <v>59</v>
      </c>
      <c r="S66" s="34">
        <v>4585</v>
      </c>
      <c r="T66" s="34">
        <v>9690</v>
      </c>
      <c r="U66" s="34">
        <v>146281</v>
      </c>
      <c r="V66" s="34">
        <v>131486</v>
      </c>
      <c r="W66" s="34">
        <v>159626</v>
      </c>
    </row>
    <row r="67" spans="2:23" x14ac:dyDescent="0.25">
      <c r="D67" s="41"/>
      <c r="E67" s="41"/>
      <c r="F67" s="41"/>
      <c r="G67" s="41"/>
      <c r="H67" s="41"/>
      <c r="I67" s="41"/>
      <c r="J67" s="41"/>
      <c r="K67" s="34"/>
      <c r="L67" s="34"/>
      <c r="M67" s="34"/>
      <c r="N67" s="34"/>
      <c r="O67" s="9"/>
      <c r="P67" s="24"/>
      <c r="Q67" s="34"/>
      <c r="R67" s="34"/>
      <c r="S67" s="34"/>
      <c r="T67" s="34"/>
      <c r="U67" s="34"/>
      <c r="V67" s="34"/>
      <c r="W67" s="34"/>
    </row>
    <row r="68" spans="2:23" x14ac:dyDescent="0.25">
      <c r="B68" s="20" t="s">
        <v>17</v>
      </c>
      <c r="C68" s="4" t="s">
        <v>37</v>
      </c>
      <c r="D68" s="41"/>
      <c r="E68" s="41">
        <f t="shared" ref="E68:E73" si="20">R68/R$5</f>
        <v>-13397642.689910864</v>
      </c>
      <c r="F68" s="41">
        <f t="shared" ref="F68:F73" si="21">S68/S$5</f>
        <v>-28746475.909546778</v>
      </c>
      <c r="G68" s="41">
        <f t="shared" ref="G68:G73" si="22">T68/T$5</f>
        <v>-18225916.927771632</v>
      </c>
      <c r="H68" s="41">
        <f t="shared" ref="H68:H73" si="23">U68/U$5</f>
        <v>-12027069.956116268</v>
      </c>
      <c r="I68" s="41">
        <f t="shared" ref="I68:I73" si="24">V68/V$5</f>
        <v>-1028494.5506408589</v>
      </c>
      <c r="J68" s="41">
        <f t="shared" ref="J68:J73" si="25">W68/W$5</f>
        <v>-411225.69237702066</v>
      </c>
      <c r="K68" s="34">
        <v>-552369</v>
      </c>
      <c r="L68" s="34">
        <v>-8696504</v>
      </c>
      <c r="M68" s="34">
        <v>-23910782</v>
      </c>
      <c r="N68" s="34">
        <v>-30289937</v>
      </c>
      <c r="O68" s="9"/>
      <c r="P68" s="24" t="s">
        <v>52</v>
      </c>
      <c r="Q68" s="34"/>
      <c r="R68" s="34">
        <v>-9009001</v>
      </c>
      <c r="S68" s="34">
        <v>-19535707</v>
      </c>
      <c r="T68" s="34">
        <v>-11538004</v>
      </c>
      <c r="U68" s="34">
        <v>-7470156</v>
      </c>
      <c r="V68" s="34">
        <v>-622039</v>
      </c>
      <c r="W68" s="34">
        <v>-261177</v>
      </c>
    </row>
    <row r="69" spans="2:23" x14ac:dyDescent="0.25">
      <c r="B69" s="20" t="s">
        <v>18</v>
      </c>
      <c r="C69" s="4" t="s">
        <v>37</v>
      </c>
      <c r="D69" s="41"/>
      <c r="E69" s="41">
        <f t="shared" si="20"/>
        <v>-731445.180670375</v>
      </c>
      <c r="F69" s="41">
        <f t="shared" si="21"/>
        <v>-2193857.234380201</v>
      </c>
      <c r="G69" s="41">
        <f t="shared" si="22"/>
        <v>-3106220.8727008207</v>
      </c>
      <c r="H69" s="41">
        <f t="shared" si="23"/>
        <v>-2366966.489462106</v>
      </c>
      <c r="I69" s="41">
        <f t="shared" si="24"/>
        <v>-2203973.5830719601</v>
      </c>
      <c r="J69" s="41">
        <f t="shared" si="25"/>
        <v>-2009943.3719480294</v>
      </c>
      <c r="K69" s="34">
        <v>-2361574</v>
      </c>
      <c r="L69" s="34">
        <v>-3737161</v>
      </c>
      <c r="M69" s="34">
        <v>-5560844</v>
      </c>
      <c r="N69" s="34">
        <v>-6218021</v>
      </c>
      <c r="O69" s="9"/>
      <c r="P69" s="24" t="s">
        <v>52</v>
      </c>
      <c r="Q69" s="34"/>
      <c r="R69" s="34">
        <v>-491847</v>
      </c>
      <c r="S69" s="34">
        <v>-1490915</v>
      </c>
      <c r="T69" s="34">
        <v>-1966408</v>
      </c>
      <c r="U69" s="34">
        <v>-1470151</v>
      </c>
      <c r="V69" s="34">
        <v>-1332975</v>
      </c>
      <c r="W69" s="34">
        <v>-1276552</v>
      </c>
    </row>
    <row r="70" spans="2:23" x14ac:dyDescent="0.25">
      <c r="B70" s="20" t="s">
        <v>19</v>
      </c>
      <c r="C70" s="4" t="s">
        <v>37</v>
      </c>
      <c r="D70" s="41"/>
      <c r="E70" s="41">
        <f t="shared" si="20"/>
        <v>-14878.832304775879</v>
      </c>
      <c r="F70" s="41">
        <f t="shared" si="21"/>
        <v>-6194.9466983299835</v>
      </c>
      <c r="G70" s="41">
        <f t="shared" si="22"/>
        <v>-309868.91391434724</v>
      </c>
      <c r="H70" s="41">
        <f t="shared" si="23"/>
        <v>-512141.22862102435</v>
      </c>
      <c r="I70" s="41">
        <f t="shared" si="24"/>
        <v>-358796.43314674427</v>
      </c>
      <c r="J70" s="41">
        <f t="shared" si="25"/>
        <v>-211347.99738667594</v>
      </c>
      <c r="K70" s="34">
        <v>-76006</v>
      </c>
      <c r="L70" s="34">
        <v>-35232</v>
      </c>
      <c r="M70" s="34">
        <v>-36962</v>
      </c>
      <c r="N70" s="34">
        <v>-49751</v>
      </c>
      <c r="O70" s="9"/>
      <c r="P70" s="24" t="s">
        <v>52</v>
      </c>
      <c r="Q70" s="34"/>
      <c r="R70" s="34">
        <v>-10005</v>
      </c>
      <c r="S70" s="34">
        <v>-4210</v>
      </c>
      <c r="T70" s="34">
        <v>-196164</v>
      </c>
      <c r="U70" s="34">
        <v>-318097</v>
      </c>
      <c r="V70" s="34">
        <v>-217002</v>
      </c>
      <c r="W70" s="34">
        <v>-134231</v>
      </c>
    </row>
    <row r="71" spans="2:23" x14ac:dyDescent="0.25">
      <c r="B71" s="20" t="s">
        <v>20</v>
      </c>
      <c r="C71" s="4" t="s">
        <v>37</v>
      </c>
      <c r="D71" s="41"/>
      <c r="E71" s="41">
        <f t="shared" si="20"/>
        <v>-83.279820996246798</v>
      </c>
      <c r="F71" s="41">
        <f t="shared" si="21"/>
        <v>-80515.177789197551</v>
      </c>
      <c r="G71" s="41">
        <f t="shared" si="22"/>
        <v>-160930.77838831727</v>
      </c>
      <c r="H71" s="41">
        <f t="shared" si="23"/>
        <v>-255052.27925201494</v>
      </c>
      <c r="I71" s="41">
        <f t="shared" si="24"/>
        <v>-168404.59677266661</v>
      </c>
      <c r="J71" s="41">
        <f t="shared" si="25"/>
        <v>-41209.63961828094</v>
      </c>
      <c r="K71" s="34">
        <v>-513709</v>
      </c>
      <c r="L71" s="34">
        <v>-4135903</v>
      </c>
      <c r="M71" s="34">
        <v>-4143017</v>
      </c>
      <c r="N71" s="34">
        <v>-4189779</v>
      </c>
      <c r="O71" s="9"/>
      <c r="P71" s="24" t="s">
        <v>52</v>
      </c>
      <c r="Q71" s="34"/>
      <c r="R71" s="34">
        <v>-56</v>
      </c>
      <c r="S71" s="34">
        <v>-54717</v>
      </c>
      <c r="T71" s="34">
        <v>-101878</v>
      </c>
      <c r="U71" s="34">
        <v>-158416</v>
      </c>
      <c r="V71" s="34">
        <v>-101852</v>
      </c>
      <c r="W71" s="34">
        <v>-26173</v>
      </c>
    </row>
    <row r="72" spans="2:23" x14ac:dyDescent="0.25">
      <c r="B72" s="20" t="s">
        <v>21</v>
      </c>
      <c r="C72" s="4" t="s">
        <v>37</v>
      </c>
      <c r="D72" s="41"/>
      <c r="E72" s="41">
        <f t="shared" si="20"/>
        <v>-1011180.6122571074</v>
      </c>
      <c r="F72" s="41">
        <f t="shared" si="21"/>
        <v>-1424129.9569194836</v>
      </c>
      <c r="G72" s="41">
        <f t="shared" si="22"/>
        <v>-2131815.4808557676</v>
      </c>
      <c r="H72" s="41">
        <f t="shared" si="23"/>
        <v>-668373.95179328613</v>
      </c>
      <c r="I72" s="41">
        <f t="shared" si="24"/>
        <v>-585560.30266504223</v>
      </c>
      <c r="J72" s="41">
        <f t="shared" si="25"/>
        <v>-41209.63961828094</v>
      </c>
      <c r="K72" s="34">
        <v>-1024907</v>
      </c>
      <c r="L72" s="34">
        <v>-712030</v>
      </c>
      <c r="M72" s="34">
        <v>-2183140</v>
      </c>
      <c r="N72" s="34">
        <v>-1719589</v>
      </c>
      <c r="O72" s="9"/>
      <c r="P72" s="24" t="s">
        <v>52</v>
      </c>
      <c r="Q72" s="34"/>
      <c r="R72" s="34">
        <v>-679950</v>
      </c>
      <c r="S72" s="34">
        <v>-967819</v>
      </c>
      <c r="T72" s="34">
        <v>-1349556</v>
      </c>
      <c r="U72" s="34">
        <v>-415135</v>
      </c>
      <c r="V72" s="34">
        <v>-354150</v>
      </c>
      <c r="W72" s="34">
        <v>-26173</v>
      </c>
    </row>
    <row r="73" spans="2:23" x14ac:dyDescent="0.25">
      <c r="B73" s="21" t="s">
        <v>51</v>
      </c>
      <c r="C73" s="22" t="s">
        <v>37</v>
      </c>
      <c r="D73" s="42"/>
      <c r="E73" s="42">
        <f t="shared" si="20"/>
        <v>-15155230.594964119</v>
      </c>
      <c r="F73" s="42">
        <f t="shared" si="21"/>
        <v>-32451173.225333992</v>
      </c>
      <c r="G73" s="42">
        <f t="shared" si="22"/>
        <v>-23934752.973630883</v>
      </c>
      <c r="H73" s="42">
        <f t="shared" si="23"/>
        <v>-15829603.905244701</v>
      </c>
      <c r="I73" s="42">
        <f t="shared" si="24"/>
        <v>-4345229.4662972717</v>
      </c>
      <c r="J73" s="42">
        <f t="shared" si="25"/>
        <v>-3649732.1342929984</v>
      </c>
      <c r="K73" s="38">
        <v>-4528565</v>
      </c>
      <c r="L73" s="38">
        <v>-17316830</v>
      </c>
      <c r="M73" s="38">
        <v>-35834745</v>
      </c>
      <c r="N73" s="38">
        <v>-42467077</v>
      </c>
      <c r="O73" s="9"/>
      <c r="P73" s="28" t="s">
        <v>52</v>
      </c>
      <c r="Q73" s="38"/>
      <c r="R73" s="38">
        <v>-10190859</v>
      </c>
      <c r="S73" s="38">
        <v>-22053368</v>
      </c>
      <c r="T73" s="38">
        <v>-15152010</v>
      </c>
      <c r="U73" s="38">
        <v>-9831955</v>
      </c>
      <c r="V73" s="38">
        <v>-2628018</v>
      </c>
      <c r="W73" s="38">
        <v>-2318012</v>
      </c>
    </row>
    <row r="74" spans="2:23" x14ac:dyDescent="0.25">
      <c r="B74" s="13"/>
      <c r="D74" s="41"/>
      <c r="E74" s="41"/>
      <c r="F74" s="41"/>
      <c r="G74" s="41"/>
      <c r="H74" s="41"/>
      <c r="I74" s="41"/>
      <c r="J74" s="41"/>
      <c r="K74" s="34"/>
      <c r="L74" s="34"/>
      <c r="M74" s="34"/>
      <c r="N74" s="34"/>
      <c r="O74" s="9"/>
      <c r="P74" s="24"/>
      <c r="Q74" s="34"/>
      <c r="R74" s="34"/>
      <c r="S74" s="34"/>
      <c r="T74" s="34"/>
      <c r="U74" s="34"/>
      <c r="V74" s="34"/>
      <c r="W74" s="34"/>
    </row>
    <row r="75" spans="2:23" x14ac:dyDescent="0.25">
      <c r="B75" s="23" t="s">
        <v>26</v>
      </c>
      <c r="C75" s="22" t="s">
        <v>37</v>
      </c>
      <c r="D75" s="42"/>
      <c r="E75" s="42">
        <f t="shared" ref="E75:J75" si="26">R75/R$5</f>
        <v>1164418.4571695228</v>
      </c>
      <c r="F75" s="42">
        <f t="shared" si="26"/>
        <v>-775183.53930333222</v>
      </c>
      <c r="G75" s="42">
        <f t="shared" si="26"/>
        <v>2572466.1239395682</v>
      </c>
      <c r="H75" s="42">
        <f t="shared" si="26"/>
        <v>-5023470.1887974963</v>
      </c>
      <c r="I75" s="42">
        <f t="shared" si="26"/>
        <v>2050180.2990047883</v>
      </c>
      <c r="J75" s="42">
        <f t="shared" si="26"/>
        <v>2033060.3218152821</v>
      </c>
      <c r="K75" s="38">
        <v>-1177805</v>
      </c>
      <c r="L75" s="38">
        <v>-13700464</v>
      </c>
      <c r="M75" s="38">
        <v>-2337428</v>
      </c>
      <c r="N75" s="38">
        <v>27263296</v>
      </c>
      <c r="O75" s="9"/>
      <c r="P75" s="28" t="s">
        <v>52</v>
      </c>
      <c r="Q75" s="38"/>
      <c r="R75" s="38">
        <v>782992</v>
      </c>
      <c r="S75" s="38">
        <v>-526804</v>
      </c>
      <c r="T75" s="38">
        <v>1628512</v>
      </c>
      <c r="U75" s="38">
        <v>-3120137</v>
      </c>
      <c r="V75" s="38">
        <v>1239960</v>
      </c>
      <c r="W75" s="38">
        <v>1291234</v>
      </c>
    </row>
    <row r="76" spans="2:23" x14ac:dyDescent="0.25">
      <c r="D76" s="41"/>
      <c r="E76" s="41"/>
      <c r="F76" s="41"/>
      <c r="G76" s="41"/>
      <c r="H76" s="41"/>
      <c r="I76" s="41"/>
      <c r="J76" s="41"/>
      <c r="K76" s="34"/>
      <c r="L76" s="34"/>
      <c r="M76" s="34"/>
      <c r="N76" s="34"/>
      <c r="O76" s="9"/>
      <c r="P76" s="24"/>
      <c r="Q76" s="34"/>
      <c r="R76" s="34"/>
      <c r="S76" s="34"/>
      <c r="T76" s="34"/>
      <c r="U76" s="34"/>
      <c r="V76" s="34"/>
      <c r="W76" s="34"/>
    </row>
    <row r="77" spans="2:23" x14ac:dyDescent="0.25">
      <c r="B77" s="13" t="s">
        <v>25</v>
      </c>
      <c r="C77" s="4" t="s">
        <v>37</v>
      </c>
      <c r="D77" s="41"/>
      <c r="E77" s="41">
        <f t="shared" ref="E77:J78" si="27">R77/R$5</f>
        <v>1008062.08038873</v>
      </c>
      <c r="F77" s="41">
        <f t="shared" si="27"/>
        <v>-179420.95981491011</v>
      </c>
      <c r="G77" s="41">
        <f t="shared" si="27"/>
        <v>-601804.15100894379</v>
      </c>
      <c r="H77" s="41">
        <f t="shared" si="27"/>
        <v>206618.17084921242</v>
      </c>
      <c r="I77" s="41">
        <f t="shared" si="27"/>
        <v>73306.230633791653</v>
      </c>
      <c r="J77" s="41">
        <f t="shared" si="27"/>
        <v>99564.114211668333</v>
      </c>
      <c r="K77" s="34">
        <v>-30176</v>
      </c>
      <c r="L77" s="34">
        <v>-98339</v>
      </c>
      <c r="M77" s="34">
        <v>-246313</v>
      </c>
      <c r="N77" s="34">
        <v>274625</v>
      </c>
      <c r="O77" s="9"/>
      <c r="P77" s="24" t="s">
        <v>52</v>
      </c>
      <c r="Q77" s="34"/>
      <c r="R77" s="34">
        <v>677853</v>
      </c>
      <c r="S77" s="34">
        <v>-121932</v>
      </c>
      <c r="T77" s="34">
        <v>-380975</v>
      </c>
      <c r="U77" s="34">
        <v>128333</v>
      </c>
      <c r="V77" s="34">
        <v>44336</v>
      </c>
      <c r="W77" s="34">
        <v>63235</v>
      </c>
    </row>
    <row r="78" spans="2:23" x14ac:dyDescent="0.25">
      <c r="B78" s="23" t="s">
        <v>22</v>
      </c>
      <c r="C78" s="22" t="s">
        <v>37</v>
      </c>
      <c r="D78" s="42"/>
      <c r="E78" s="42">
        <f t="shared" si="27"/>
        <v>2172480.5375582529</v>
      </c>
      <c r="F78" s="42">
        <f t="shared" si="27"/>
        <v>-954604.4991182423</v>
      </c>
      <c r="G78" s="42">
        <f t="shared" si="27"/>
        <v>1970661.9729306246</v>
      </c>
      <c r="H78" s="42">
        <f t="shared" si="27"/>
        <v>-4816852.0179482838</v>
      </c>
      <c r="I78" s="42">
        <f t="shared" si="27"/>
        <v>2123486.52963858</v>
      </c>
      <c r="J78" s="42">
        <f t="shared" si="27"/>
        <v>2132624.4360269504</v>
      </c>
      <c r="K78" s="38">
        <v>-1207981</v>
      </c>
      <c r="L78" s="38">
        <v>-13798803</v>
      </c>
      <c r="M78" s="38">
        <v>-2583741</v>
      </c>
      <c r="N78" s="38">
        <v>27537921</v>
      </c>
      <c r="O78" s="9"/>
      <c r="P78" s="28" t="s">
        <v>52</v>
      </c>
      <c r="Q78" s="38"/>
      <c r="R78" s="38">
        <v>1460845</v>
      </c>
      <c r="S78" s="38">
        <v>-648736</v>
      </c>
      <c r="T78" s="38">
        <v>1247537</v>
      </c>
      <c r="U78" s="38">
        <v>-2991804</v>
      </c>
      <c r="V78" s="38">
        <v>1284296</v>
      </c>
      <c r="W78" s="38">
        <v>1354469</v>
      </c>
    </row>
    <row r="79" spans="2:23" x14ac:dyDescent="0.25">
      <c r="D79" s="41"/>
      <c r="E79" s="41"/>
      <c r="F79" s="41"/>
      <c r="G79" s="41"/>
      <c r="H79" s="41"/>
      <c r="I79" s="41"/>
      <c r="J79" s="41"/>
      <c r="K79" s="34"/>
      <c r="L79" s="34"/>
      <c r="M79" s="34"/>
      <c r="N79" s="34"/>
      <c r="O79" s="9"/>
      <c r="P79" s="24"/>
      <c r="Q79" s="34"/>
      <c r="R79" s="34"/>
      <c r="S79" s="34"/>
      <c r="T79" s="34"/>
      <c r="U79" s="34"/>
      <c r="V79" s="34"/>
      <c r="W79" s="34"/>
    </row>
    <row r="80" spans="2:23" x14ac:dyDescent="0.25">
      <c r="B80" s="13" t="s">
        <v>23</v>
      </c>
      <c r="C80" s="4" t="s">
        <v>37</v>
      </c>
      <c r="D80" s="41"/>
      <c r="E80" s="41">
        <f t="shared" ref="E80:J81" si="28">R80/R$5</f>
        <v>-657976.02001541818</v>
      </c>
      <c r="F80" s="41">
        <f t="shared" si="28"/>
        <v>129219.81930179235</v>
      </c>
      <c r="G80" s="41">
        <f t="shared" si="28"/>
        <v>-473008.03196566214</v>
      </c>
      <c r="H80" s="41">
        <f t="shared" si="28"/>
        <v>1185968.304276967</v>
      </c>
      <c r="I80" s="41">
        <f t="shared" si="28"/>
        <v>-575481.02663780493</v>
      </c>
      <c r="J80" s="41">
        <f t="shared" si="28"/>
        <v>-891742.40299120592</v>
      </c>
      <c r="K80" s="34">
        <v>485429</v>
      </c>
      <c r="L80" s="34">
        <v>2908120</v>
      </c>
      <c r="M80" s="34">
        <v>-417799</v>
      </c>
      <c r="N80" s="34">
        <v>-9412591</v>
      </c>
      <c r="O80" s="9"/>
      <c r="P80" s="24" t="s">
        <v>52</v>
      </c>
      <c r="Q80" s="34"/>
      <c r="R80" s="34">
        <v>-442444</v>
      </c>
      <c r="S80" s="34">
        <v>87816</v>
      </c>
      <c r="T80" s="34">
        <v>-299440</v>
      </c>
      <c r="U80" s="34">
        <v>736619</v>
      </c>
      <c r="V80" s="34">
        <v>-348054</v>
      </c>
      <c r="W80" s="34">
        <v>-566362</v>
      </c>
    </row>
    <row r="81" spans="2:23" x14ac:dyDescent="0.25">
      <c r="B81" s="17" t="s">
        <v>24</v>
      </c>
      <c r="C81" s="18" t="s">
        <v>37</v>
      </c>
      <c r="D81" s="43"/>
      <c r="E81" s="43">
        <f t="shared" si="28"/>
        <v>1514504.5175428346</v>
      </c>
      <c r="F81" s="43">
        <f t="shared" si="28"/>
        <v>825384.67981644988</v>
      </c>
      <c r="G81" s="43">
        <f t="shared" si="28"/>
        <v>1497653.9409649624</v>
      </c>
      <c r="H81" s="43">
        <f t="shared" si="28"/>
        <v>-3630883.7136713169</v>
      </c>
      <c r="I81" s="43">
        <f t="shared" si="28"/>
        <v>1548005.5030007749</v>
      </c>
      <c r="J81" s="43">
        <f t="shared" si="28"/>
        <v>1240882.0330357444</v>
      </c>
      <c r="K81" s="35">
        <v>-722552</v>
      </c>
      <c r="L81" s="35">
        <v>-10890683</v>
      </c>
      <c r="M81" s="35">
        <v>-3001540</v>
      </c>
      <c r="N81" s="35">
        <v>18125330</v>
      </c>
      <c r="O81" s="9"/>
      <c r="P81" s="25" t="s">
        <v>52</v>
      </c>
      <c r="Q81" s="35"/>
      <c r="R81" s="35">
        <v>1018401</v>
      </c>
      <c r="S81" s="35">
        <v>560920</v>
      </c>
      <c r="T81" s="35">
        <v>948097</v>
      </c>
      <c r="U81" s="35">
        <v>-2255185</v>
      </c>
      <c r="V81" s="35">
        <v>936242</v>
      </c>
      <c r="W81" s="35">
        <v>788107</v>
      </c>
    </row>
  </sheetData>
  <phoneticPr fontId="7"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6A14-4049-4197-B6FC-EAEDF768E831}">
  <dimension ref="B2:I10"/>
  <sheetViews>
    <sheetView zoomScale="130" zoomScaleNormal="130" workbookViewId="0">
      <selection activeCell="G13" sqref="G13"/>
    </sheetView>
  </sheetViews>
  <sheetFormatPr defaultRowHeight="15" x14ac:dyDescent="0.25"/>
  <cols>
    <col min="2" max="2" width="20.42578125" customWidth="1"/>
    <col min="3" max="3" width="9.85546875" bestFit="1" customWidth="1"/>
    <col min="4" max="4" width="12.7109375" bestFit="1" customWidth="1"/>
    <col min="5" max="6" width="13.85546875" bestFit="1" customWidth="1"/>
  </cols>
  <sheetData>
    <row r="2" spans="2:9" x14ac:dyDescent="0.25">
      <c r="B2" t="s">
        <v>212</v>
      </c>
    </row>
    <row r="4" spans="2:9" x14ac:dyDescent="0.25">
      <c r="B4" t="s">
        <v>214</v>
      </c>
      <c r="C4" s="9">
        <v>8911712</v>
      </c>
      <c r="D4">
        <v>10.5</v>
      </c>
      <c r="E4">
        <v>4.2</v>
      </c>
      <c r="F4">
        <v>1.5</v>
      </c>
      <c r="I4" s="97"/>
    </row>
    <row r="6" spans="2:9" x14ac:dyDescent="0.25">
      <c r="D6" s="90">
        <f>1/D4</f>
        <v>9.5238095238095233E-2</v>
      </c>
      <c r="E6" s="90">
        <f t="shared" ref="E6:F6" si="0">1/E4</f>
        <v>0.23809523809523808</v>
      </c>
      <c r="F6" s="90">
        <f t="shared" si="0"/>
        <v>0.66666666666666663</v>
      </c>
    </row>
    <row r="7" spans="2:9" x14ac:dyDescent="0.25">
      <c r="B7" t="s">
        <v>213</v>
      </c>
      <c r="D7" s="9">
        <f>$C4/D6</f>
        <v>93572976</v>
      </c>
      <c r="E7" s="9">
        <f>$C4/E6</f>
        <v>37429190.399999999</v>
      </c>
      <c r="F7" s="9">
        <f>$C4/F6</f>
        <v>13367568</v>
      </c>
    </row>
    <row r="8" spans="2:9" x14ac:dyDescent="0.25">
      <c r="D8" s="9">
        <v>40000000</v>
      </c>
      <c r="E8" s="9">
        <v>10000000</v>
      </c>
      <c r="F8" s="9">
        <v>1000000</v>
      </c>
    </row>
    <row r="10" spans="2:9" x14ac:dyDescent="0.25">
      <c r="B10" t="s">
        <v>215</v>
      </c>
      <c r="D10" s="90">
        <f>1/D7*D8</f>
        <v>0.42747384672258371</v>
      </c>
      <c r="E10" s="90">
        <f>1/E7*E8</f>
        <v>0.2671711542016148</v>
      </c>
      <c r="F10" s="90">
        <f>1/F7*F8</f>
        <v>7.4807923176452143E-2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F82D8-3DCB-4B05-BB14-4C67AD648FCF}">
  <dimension ref="B2:Y33"/>
  <sheetViews>
    <sheetView tabSelected="1" topLeftCell="D1" workbookViewId="0">
      <selection activeCell="O32" sqref="O32"/>
    </sheetView>
  </sheetViews>
  <sheetFormatPr defaultRowHeight="15" x14ac:dyDescent="0.25"/>
  <cols>
    <col min="2" max="2" width="39" customWidth="1"/>
    <col min="3" max="3" width="17" customWidth="1"/>
    <col min="4" max="9" width="12.7109375" customWidth="1"/>
    <col min="12" max="12" width="12.42578125" bestFit="1" customWidth="1"/>
  </cols>
  <sheetData>
    <row r="2" spans="2:25" x14ac:dyDescent="0.25">
      <c r="B2" s="10"/>
      <c r="C2" s="10"/>
      <c r="D2" s="10" t="s">
        <v>33</v>
      </c>
      <c r="E2" s="10" t="s">
        <v>34</v>
      </c>
      <c r="F2" s="10" t="s">
        <v>35</v>
      </c>
      <c r="G2" s="10" t="s">
        <v>9</v>
      </c>
      <c r="H2" s="10" t="s">
        <v>27</v>
      </c>
      <c r="I2" s="10" t="s">
        <v>205</v>
      </c>
      <c r="M2" s="91" t="s">
        <v>193</v>
      </c>
      <c r="N2" s="92" t="s">
        <v>194</v>
      </c>
      <c r="O2" s="91" t="s">
        <v>195</v>
      </c>
      <c r="P2" s="92" t="s">
        <v>196</v>
      </c>
      <c r="Q2" s="91" t="s">
        <v>197</v>
      </c>
      <c r="R2" s="92" t="s">
        <v>198</v>
      </c>
      <c r="S2" s="91" t="s">
        <v>199</v>
      </c>
      <c r="T2" s="92" t="s">
        <v>200</v>
      </c>
      <c r="U2" s="91" t="s">
        <v>201</v>
      </c>
      <c r="V2" s="92" t="s">
        <v>202</v>
      </c>
      <c r="W2" s="91" t="s">
        <v>203</v>
      </c>
      <c r="X2" s="92" t="s">
        <v>206</v>
      </c>
      <c r="Y2" s="91" t="s">
        <v>207</v>
      </c>
    </row>
    <row r="3" spans="2:25" x14ac:dyDescent="0.25">
      <c r="B3" s="12"/>
      <c r="C3" s="12"/>
      <c r="D3" s="12">
        <v>44196</v>
      </c>
      <c r="E3" s="12">
        <v>44561</v>
      </c>
      <c r="F3" s="12">
        <v>44926</v>
      </c>
      <c r="G3" s="12">
        <v>45291</v>
      </c>
      <c r="H3" s="12">
        <v>45657</v>
      </c>
      <c r="I3" s="12">
        <v>46022</v>
      </c>
      <c r="L3" t="s">
        <v>210</v>
      </c>
      <c r="M3" s="93">
        <v>583</v>
      </c>
      <c r="N3" s="93">
        <v>316</v>
      </c>
      <c r="O3" s="93">
        <v>590</v>
      </c>
      <c r="P3" s="93">
        <v>563</v>
      </c>
      <c r="Q3" s="93">
        <v>445</v>
      </c>
      <c r="R3" s="93">
        <v>601</v>
      </c>
      <c r="S3" s="93">
        <v>666</v>
      </c>
      <c r="T3" s="93">
        <v>624</v>
      </c>
      <c r="U3" s="93">
        <v>682</v>
      </c>
      <c r="V3" s="93">
        <v>665</v>
      </c>
      <c r="W3" s="93">
        <v>720</v>
      </c>
      <c r="X3" s="93">
        <v>736</v>
      </c>
      <c r="Y3" s="93">
        <v>774</v>
      </c>
    </row>
    <row r="4" spans="2:25" x14ac:dyDescent="0.25">
      <c r="B4" s="13" t="s">
        <v>38</v>
      </c>
      <c r="C4" s="13"/>
      <c r="D4" s="34"/>
      <c r="E4" s="34"/>
      <c r="F4" s="34">
        <v>129019</v>
      </c>
      <c r="G4" s="34">
        <v>34537139</v>
      </c>
      <c r="H4" s="34">
        <v>216984500</v>
      </c>
      <c r="I4" s="34">
        <v>423310356</v>
      </c>
      <c r="L4" t="s">
        <v>211</v>
      </c>
      <c r="M4" s="93">
        <v>43</v>
      </c>
      <c r="N4" s="93">
        <v>79</v>
      </c>
      <c r="O4" s="93">
        <v>122</v>
      </c>
      <c r="P4" s="93">
        <v>90</v>
      </c>
      <c r="Q4" s="93">
        <v>129</v>
      </c>
      <c r="R4" s="93">
        <v>114</v>
      </c>
      <c r="S4" s="93">
        <v>115</v>
      </c>
      <c r="T4" s="93">
        <v>94</v>
      </c>
      <c r="U4" s="93">
        <v>103</v>
      </c>
      <c r="V4" s="93">
        <v>101</v>
      </c>
      <c r="W4" s="93">
        <v>85</v>
      </c>
      <c r="X4" s="93">
        <v>81</v>
      </c>
      <c r="Y4" s="93">
        <v>88</v>
      </c>
    </row>
    <row r="5" spans="2:25" x14ac:dyDescent="0.25">
      <c r="B5" s="13" t="s">
        <v>40</v>
      </c>
      <c r="C5" s="13"/>
      <c r="D5" s="34"/>
      <c r="E5" s="34"/>
      <c r="F5" s="34">
        <v>-86037</v>
      </c>
      <c r="G5" s="34">
        <v>-25473512</v>
      </c>
      <c r="H5" s="34">
        <v>-165392487</v>
      </c>
      <c r="I5" s="34">
        <v>-323218140</v>
      </c>
      <c r="M5" s="93"/>
      <c r="N5" s="93"/>
      <c r="O5" s="93"/>
      <c r="P5" s="93"/>
      <c r="Q5" s="93"/>
      <c r="R5" s="93"/>
      <c r="S5" s="93"/>
      <c r="T5" s="93"/>
      <c r="U5" s="93"/>
      <c r="V5" s="93"/>
      <c r="W5" s="93"/>
      <c r="X5" s="93"/>
      <c r="Y5" s="93"/>
    </row>
    <row r="6" spans="2:25" x14ac:dyDescent="0.25">
      <c r="B6" s="13" t="s">
        <v>204</v>
      </c>
      <c r="C6" s="13"/>
      <c r="D6" s="34"/>
      <c r="E6" s="34"/>
      <c r="F6" s="34">
        <v>39075</v>
      </c>
      <c r="G6" s="34">
        <v>5754455</v>
      </c>
      <c r="H6" s="34">
        <v>39593367</v>
      </c>
      <c r="I6" s="34">
        <v>77813083</v>
      </c>
      <c r="L6" t="s">
        <v>210</v>
      </c>
      <c r="M6" s="93">
        <v>2243</v>
      </c>
      <c r="N6" s="93">
        <v>1835</v>
      </c>
      <c r="O6" s="93">
        <v>2082</v>
      </c>
      <c r="P6" s="93">
        <v>2032</v>
      </c>
      <c r="Q6" s="93">
        <v>2170</v>
      </c>
      <c r="R6" s="93">
        <v>2016</v>
      </c>
      <c r="S6" s="93">
        <v>2247</v>
      </c>
      <c r="T6" s="93">
        <v>1827</v>
      </c>
      <c r="U6" s="93">
        <v>2082</v>
      </c>
      <c r="V6" s="93">
        <v>2260</v>
      </c>
      <c r="W6" s="93">
        <v>1943</v>
      </c>
      <c r="X6" s="93">
        <v>1992</v>
      </c>
      <c r="Y6" s="93">
        <v>1900</v>
      </c>
    </row>
    <row r="7" spans="2:25" x14ac:dyDescent="0.25">
      <c r="L7" t="s">
        <v>211</v>
      </c>
      <c r="M7" s="93">
        <v>815</v>
      </c>
      <c r="N7" s="93">
        <v>773</v>
      </c>
      <c r="O7" s="93">
        <v>986</v>
      </c>
      <c r="P7" s="93">
        <v>1025</v>
      </c>
      <c r="Q7" s="93">
        <v>1268</v>
      </c>
      <c r="R7" s="93">
        <v>1262</v>
      </c>
      <c r="S7" s="93">
        <v>1402</v>
      </c>
      <c r="T7" s="93">
        <v>1138</v>
      </c>
      <c r="U7" s="93">
        <v>1367</v>
      </c>
      <c r="V7" s="93">
        <v>1638</v>
      </c>
      <c r="W7" s="93">
        <v>1319</v>
      </c>
      <c r="X7" s="93">
        <v>1505</v>
      </c>
      <c r="Y7" s="93">
        <v>1331</v>
      </c>
    </row>
    <row r="8" spans="2:25" x14ac:dyDescent="0.25">
      <c r="C8" t="s">
        <v>1</v>
      </c>
      <c r="F8" s="9">
        <f t="shared" ref="F8:I10" si="0">F4/1000000</f>
        <v>0.12901899999999999</v>
      </c>
      <c r="G8" s="9">
        <f t="shared" si="0"/>
        <v>34.537139000000003</v>
      </c>
      <c r="H8" s="9">
        <f t="shared" si="0"/>
        <v>216.9845</v>
      </c>
      <c r="I8" s="9">
        <f t="shared" si="0"/>
        <v>423.31035600000001</v>
      </c>
    </row>
    <row r="9" spans="2:25" x14ac:dyDescent="0.25">
      <c r="F9" s="9">
        <f t="shared" si="0"/>
        <v>-8.6037000000000002E-2</v>
      </c>
      <c r="G9" s="9">
        <f t="shared" si="0"/>
        <v>-25.473511999999999</v>
      </c>
      <c r="H9" s="9">
        <f t="shared" si="0"/>
        <v>-165.39248699999999</v>
      </c>
      <c r="I9" s="9">
        <f t="shared" si="0"/>
        <v>-323.21814000000001</v>
      </c>
      <c r="N9" t="s">
        <v>33</v>
      </c>
      <c r="O9" t="s">
        <v>34</v>
      </c>
      <c r="P9" t="s">
        <v>35</v>
      </c>
      <c r="Q9" t="s">
        <v>9</v>
      </c>
      <c r="R9" t="s">
        <v>27</v>
      </c>
      <c r="S9" t="s">
        <v>205</v>
      </c>
    </row>
    <row r="10" spans="2:25" x14ac:dyDescent="0.25">
      <c r="F10" s="9">
        <f t="shared" si="0"/>
        <v>3.9074999999999999E-2</v>
      </c>
      <c r="G10" s="9">
        <f t="shared" si="0"/>
        <v>5.7544550000000001</v>
      </c>
      <c r="H10" s="9">
        <f t="shared" si="0"/>
        <v>39.593367000000001</v>
      </c>
      <c r="I10" s="9">
        <f t="shared" si="0"/>
        <v>77.813083000000006</v>
      </c>
      <c r="N10" s="9">
        <f>SUM(N3:O3)</f>
        <v>906</v>
      </c>
      <c r="O10" s="9">
        <f>SUM(P3:Q3)</f>
        <v>1008</v>
      </c>
      <c r="P10" s="9">
        <f>SUM(R3:S3)</f>
        <v>1267</v>
      </c>
      <c r="Q10" s="9">
        <f>SUM(T3:U3)</f>
        <v>1306</v>
      </c>
      <c r="R10" s="9">
        <f>SUM(V3:W3)</f>
        <v>1385</v>
      </c>
      <c r="S10" s="9">
        <f>SUM(X3:Y3)</f>
        <v>1510</v>
      </c>
      <c r="W10" s="90">
        <f>W4/U4-1</f>
        <v>-0.17475728155339809</v>
      </c>
      <c r="X10" s="90">
        <f>X4/V4-1</f>
        <v>-0.19801980198019797</v>
      </c>
    </row>
    <row r="11" spans="2:25" x14ac:dyDescent="0.25">
      <c r="N11" s="9">
        <f>SUM(N4:O4)</f>
        <v>201</v>
      </c>
      <c r="O11" s="9">
        <f>SUM(P4:Q4)</f>
        <v>219</v>
      </c>
      <c r="P11" s="9">
        <f>SUM(R4:S4)</f>
        <v>229</v>
      </c>
      <c r="Q11" s="9">
        <f>SUM(T4:U4)</f>
        <v>197</v>
      </c>
      <c r="R11" s="9">
        <f>SUM(V4:W4)</f>
        <v>186</v>
      </c>
      <c r="S11" s="9">
        <f>SUM(X4:Y4)</f>
        <v>169</v>
      </c>
    </row>
    <row r="12" spans="2:25" x14ac:dyDescent="0.25">
      <c r="N12" s="9"/>
      <c r="O12" s="9"/>
      <c r="P12" s="9"/>
      <c r="Q12" s="9"/>
      <c r="R12" s="9"/>
      <c r="S12" s="9"/>
      <c r="V12" s="9">
        <f>SUM(U4:V4)</f>
        <v>204</v>
      </c>
      <c r="X12" s="9">
        <f>SUM(W4:X4)</f>
        <v>166</v>
      </c>
    </row>
    <row r="13" spans="2:25" x14ac:dyDescent="0.25">
      <c r="B13" s="13" t="s">
        <v>208</v>
      </c>
      <c r="C13" s="13" t="s">
        <v>11</v>
      </c>
      <c r="D13" s="96">
        <v>906</v>
      </c>
      <c r="E13" s="96">
        <v>1008</v>
      </c>
      <c r="F13" s="96">
        <v>1267</v>
      </c>
      <c r="G13" s="96">
        <v>1306</v>
      </c>
      <c r="H13" s="96">
        <v>1385</v>
      </c>
      <c r="I13" s="96">
        <v>1510</v>
      </c>
      <c r="N13" s="9">
        <f>SUM(N6:O6)</f>
        <v>3917</v>
      </c>
      <c r="O13" s="9">
        <f>SUM(P6:Q6)</f>
        <v>4202</v>
      </c>
      <c r="P13" s="9">
        <f>SUM(R6:S6)</f>
        <v>4263</v>
      </c>
      <c r="Q13" s="9">
        <f>SUM(T6:U6)</f>
        <v>3909</v>
      </c>
      <c r="R13" s="9">
        <f>SUM(V6:W6)</f>
        <v>4203</v>
      </c>
      <c r="S13" s="9">
        <f>SUM(X6:Y6)</f>
        <v>3892</v>
      </c>
      <c r="X13" s="90">
        <f>X12/V12-1</f>
        <v>-0.18627450980392157</v>
      </c>
    </row>
    <row r="14" spans="2:25" x14ac:dyDescent="0.25">
      <c r="B14" s="13" t="s">
        <v>209</v>
      </c>
      <c r="C14" s="13"/>
      <c r="D14" s="96">
        <v>201</v>
      </c>
      <c r="E14" s="96">
        <v>219</v>
      </c>
      <c r="F14" s="96">
        <v>229</v>
      </c>
      <c r="G14" s="96">
        <v>197</v>
      </c>
      <c r="H14" s="96">
        <v>186</v>
      </c>
      <c r="I14" s="96">
        <v>169</v>
      </c>
      <c r="J14">
        <f>I8/I14</f>
        <v>2.5047950059171598</v>
      </c>
      <c r="N14" s="9">
        <f>SUM(N7:O7)</f>
        <v>1759</v>
      </c>
      <c r="O14" s="9">
        <f>SUM(P7:Q7)</f>
        <v>2293</v>
      </c>
      <c r="P14" s="9">
        <f>SUM(R7:S7)</f>
        <v>2664</v>
      </c>
      <c r="Q14" s="9">
        <f>SUM(T7:U7)</f>
        <v>2505</v>
      </c>
      <c r="R14" s="9">
        <f>SUM(V7:W7)</f>
        <v>2957</v>
      </c>
      <c r="S14" s="9">
        <f>SUM(X7:Y7)</f>
        <v>2836</v>
      </c>
    </row>
    <row r="15" spans="2:25" x14ac:dyDescent="0.25">
      <c r="N15" s="9"/>
      <c r="O15" s="9"/>
      <c r="P15" s="9"/>
      <c r="Q15" s="9"/>
      <c r="R15" s="9"/>
      <c r="S15" s="9"/>
    </row>
    <row r="16" spans="2:25" x14ac:dyDescent="0.25">
      <c r="D16" s="96">
        <v>3917</v>
      </c>
      <c r="E16" s="96">
        <v>4202</v>
      </c>
      <c r="F16" s="96">
        <v>4263</v>
      </c>
      <c r="G16" s="96">
        <v>3909</v>
      </c>
      <c r="H16" s="96">
        <v>4203</v>
      </c>
      <c r="I16" s="96">
        <v>3892</v>
      </c>
      <c r="N16" s="9"/>
      <c r="O16" s="9"/>
      <c r="P16" s="9"/>
      <c r="Q16" s="9"/>
      <c r="R16" s="9"/>
      <c r="S16" s="9"/>
    </row>
    <row r="17" spans="3:19" x14ac:dyDescent="0.25">
      <c r="D17" s="96">
        <v>1759</v>
      </c>
      <c r="E17" s="96">
        <v>2293</v>
      </c>
      <c r="F17" s="96">
        <v>2664</v>
      </c>
      <c r="G17" s="96">
        <v>2505</v>
      </c>
      <c r="H17" s="96">
        <v>2957</v>
      </c>
      <c r="I17" s="96">
        <v>2836</v>
      </c>
      <c r="J17" s="98" t="s">
        <v>216</v>
      </c>
      <c r="M17" s="98" t="s">
        <v>216</v>
      </c>
      <c r="N17" s="9"/>
      <c r="O17" s="9"/>
      <c r="P17" s="9"/>
      <c r="Q17" s="9"/>
      <c r="R17" s="9"/>
      <c r="S17" s="9"/>
    </row>
    <row r="18" spans="3:19" x14ac:dyDescent="0.25">
      <c r="N18" s="9"/>
      <c r="O18" s="9"/>
      <c r="P18" s="9"/>
      <c r="Q18" s="9"/>
      <c r="R18" s="9"/>
      <c r="S18" s="9"/>
    </row>
    <row r="19" spans="3:19" x14ac:dyDescent="0.25">
      <c r="D19" s="9">
        <f t="shared" ref="D19:I19" si="1">D14+D8</f>
        <v>201</v>
      </c>
      <c r="E19" s="9">
        <f t="shared" si="1"/>
        <v>219</v>
      </c>
      <c r="F19" s="9">
        <f t="shared" si="1"/>
        <v>229.129019</v>
      </c>
      <c r="G19" s="9">
        <f t="shared" si="1"/>
        <v>231.537139</v>
      </c>
      <c r="H19" s="9">
        <f t="shared" si="1"/>
        <v>402.98450000000003</v>
      </c>
      <c r="I19" s="9">
        <f t="shared" si="1"/>
        <v>592.31035599999996</v>
      </c>
      <c r="N19" s="9"/>
      <c r="O19" s="9"/>
      <c r="P19" s="9"/>
      <c r="Q19" s="9"/>
      <c r="R19" s="9"/>
      <c r="S19" s="9"/>
    </row>
    <row r="20" spans="3:19" x14ac:dyDescent="0.25">
      <c r="N20" s="9"/>
      <c r="O20" s="9"/>
      <c r="P20" s="9"/>
      <c r="Q20" s="9"/>
      <c r="R20" s="9"/>
      <c r="S20" s="9"/>
    </row>
    <row r="21" spans="3:19" x14ac:dyDescent="0.25">
      <c r="D21" s="90">
        <f t="shared" ref="D21:I21" si="2">D13/D16</f>
        <v>0.23129946387541486</v>
      </c>
      <c r="E21" s="90">
        <f t="shared" si="2"/>
        <v>0.23988576868158021</v>
      </c>
      <c r="F21" s="90">
        <f t="shared" si="2"/>
        <v>0.29720853858784896</v>
      </c>
      <c r="G21" s="90">
        <f t="shared" si="2"/>
        <v>0.33410079304169865</v>
      </c>
      <c r="H21" s="90">
        <f t="shared" si="2"/>
        <v>0.3295265286699976</v>
      </c>
      <c r="I21" s="90">
        <f t="shared" si="2"/>
        <v>0.38797533401849948</v>
      </c>
      <c r="N21" s="9"/>
      <c r="O21" s="9"/>
      <c r="P21" s="9"/>
      <c r="Q21" s="9"/>
      <c r="R21" s="9"/>
      <c r="S21" s="9"/>
    </row>
    <row r="22" spans="3:19" x14ac:dyDescent="0.25">
      <c r="D22" s="90"/>
      <c r="E22" s="90"/>
      <c r="F22" s="90"/>
      <c r="G22" s="90"/>
      <c r="H22" s="90"/>
      <c r="I22" s="90"/>
    </row>
    <row r="23" spans="3:19" x14ac:dyDescent="0.25">
      <c r="D23" s="34"/>
      <c r="E23" s="34"/>
      <c r="F23" s="34"/>
      <c r="G23" s="34"/>
      <c r="H23" s="34"/>
      <c r="I23" s="34"/>
    </row>
    <row r="24" spans="3:19" x14ac:dyDescent="0.25">
      <c r="D24" s="44">
        <f t="shared" ref="D24:I24" si="3">D8</f>
        <v>0</v>
      </c>
      <c r="E24" s="44">
        <f t="shared" si="3"/>
        <v>0</v>
      </c>
      <c r="F24" s="44">
        <f t="shared" si="3"/>
        <v>0.12901899999999999</v>
      </c>
      <c r="G24" s="44">
        <f t="shared" si="3"/>
        <v>34.537139000000003</v>
      </c>
      <c r="H24" s="44">
        <f t="shared" si="3"/>
        <v>216.9845</v>
      </c>
      <c r="I24" s="44">
        <f t="shared" si="3"/>
        <v>423.31035600000001</v>
      </c>
    </row>
    <row r="25" spans="3:19" x14ac:dyDescent="0.25">
      <c r="D25" s="44">
        <f t="shared" ref="D25:I25" si="4">D14</f>
        <v>201</v>
      </c>
      <c r="E25" s="44">
        <f t="shared" si="4"/>
        <v>219</v>
      </c>
      <c r="F25" s="44">
        <f t="shared" si="4"/>
        <v>229</v>
      </c>
      <c r="G25" s="44">
        <f t="shared" si="4"/>
        <v>197</v>
      </c>
      <c r="H25" s="44">
        <f t="shared" si="4"/>
        <v>186</v>
      </c>
      <c r="I25" s="44">
        <f t="shared" si="4"/>
        <v>169</v>
      </c>
    </row>
    <row r="26" spans="3:19" x14ac:dyDescent="0.25">
      <c r="D26" s="34"/>
      <c r="E26" s="34"/>
      <c r="F26" s="34"/>
      <c r="G26" s="34"/>
      <c r="H26" s="34"/>
      <c r="I26" s="34"/>
    </row>
    <row r="27" spans="3:19" x14ac:dyDescent="0.25">
      <c r="C27" t="s">
        <v>1</v>
      </c>
      <c r="D27" s="5">
        <f t="shared" ref="D27:H28" si="5">D24/D$17</f>
        <v>0</v>
      </c>
      <c r="E27" s="5">
        <f t="shared" si="5"/>
        <v>0</v>
      </c>
      <c r="F27" s="5">
        <f t="shared" si="5"/>
        <v>4.8430555555555554E-5</v>
      </c>
      <c r="G27" s="5">
        <f t="shared" si="5"/>
        <v>1.3787281037924154E-2</v>
      </c>
      <c r="H27" s="5">
        <f t="shared" si="5"/>
        <v>7.3379945891105844E-2</v>
      </c>
      <c r="I27" s="5">
        <f>I24/I$17</f>
        <v>0.14926317207334275</v>
      </c>
    </row>
    <row r="28" spans="3:19" x14ac:dyDescent="0.25">
      <c r="C28" t="s">
        <v>11</v>
      </c>
      <c r="D28" s="5">
        <f t="shared" si="5"/>
        <v>0.11426947129050596</v>
      </c>
      <c r="E28" s="5">
        <f t="shared" si="5"/>
        <v>9.550806803314435E-2</v>
      </c>
      <c r="F28" s="5">
        <f t="shared" si="5"/>
        <v>8.5960960960960967E-2</v>
      </c>
      <c r="G28" s="5">
        <f t="shared" si="5"/>
        <v>7.864271457085828E-2</v>
      </c>
      <c r="H28" s="5">
        <f t="shared" si="5"/>
        <v>6.2901589448765644E-2</v>
      </c>
      <c r="I28" s="5">
        <f>I25/I$17</f>
        <v>5.9590973201692522E-2</v>
      </c>
    </row>
    <row r="29" spans="3:19" x14ac:dyDescent="0.25">
      <c r="D29" s="34"/>
      <c r="E29" s="34"/>
      <c r="F29" s="34"/>
      <c r="G29" s="34"/>
      <c r="H29" s="34"/>
      <c r="I29" s="34"/>
    </row>
    <row r="31" spans="3:19" x14ac:dyDescent="0.25">
      <c r="F31" s="94">
        <f t="shared" ref="F31:H33" si="6">F4/1000000</f>
        <v>0.12901899999999999</v>
      </c>
      <c r="G31" s="94">
        <f t="shared" si="6"/>
        <v>34.537139000000003</v>
      </c>
      <c r="H31" s="94">
        <f t="shared" si="6"/>
        <v>216.9845</v>
      </c>
      <c r="I31" s="94"/>
    </row>
    <row r="32" spans="3:19" x14ac:dyDescent="0.25">
      <c r="F32" s="94">
        <f t="shared" si="6"/>
        <v>-8.6037000000000002E-2</v>
      </c>
      <c r="G32" s="94">
        <f t="shared" si="6"/>
        <v>-25.473511999999999</v>
      </c>
      <c r="H32" s="94">
        <f t="shared" si="6"/>
        <v>-165.39248699999999</v>
      </c>
      <c r="I32" s="94"/>
    </row>
    <row r="33" spans="6:9" x14ac:dyDescent="0.25">
      <c r="F33" s="94">
        <f t="shared" si="6"/>
        <v>3.9074999999999999E-2</v>
      </c>
      <c r="G33" s="94">
        <f t="shared" si="6"/>
        <v>5.7544550000000001</v>
      </c>
      <c r="H33" s="94">
        <f t="shared" si="6"/>
        <v>39.593367000000001</v>
      </c>
      <c r="I33" s="94"/>
    </row>
  </sheetData>
  <phoneticPr fontId="7"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9E8E-7BEE-4F40-B7FA-4E54851FD017}">
  <dimension ref="C16"/>
  <sheetViews>
    <sheetView workbookViewId="0">
      <selection activeCell="G36" sqref="G36"/>
    </sheetView>
  </sheetViews>
  <sheetFormatPr defaultRowHeight="15" x14ac:dyDescent="0.25"/>
  <sheetData>
    <row r="16" spans="3:3" x14ac:dyDescent="0.25">
      <c r="C16" t="s">
        <v>190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BBD5-87BB-4C2F-A550-E764674C7E78}">
  <dimension ref="A1"/>
  <sheetViews>
    <sheetView topLeftCell="A79" workbookViewId="0">
      <selection activeCell="S54" sqref="S54"/>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5700-16E7-41F2-9A92-FD25765E1C29}">
  <dimension ref="A2:CD77"/>
  <sheetViews>
    <sheetView zoomScale="85" zoomScaleNormal="85" workbookViewId="0">
      <pane xSplit="3" ySplit="7" topLeftCell="O47" activePane="bottomRight" state="frozen"/>
      <selection pane="topRight" activeCell="D1" sqref="D1"/>
      <selection pane="bottomLeft" activeCell="A6" sqref="A6"/>
      <selection pane="bottomRight" activeCell="AA78" sqref="AA78"/>
    </sheetView>
  </sheetViews>
  <sheetFormatPr defaultRowHeight="12.75" outlineLevelRow="1" outlineLevelCol="1" x14ac:dyDescent="0.25"/>
  <cols>
    <col min="1" max="1" width="2.7109375" style="45" customWidth="1"/>
    <col min="2" max="2" width="54" style="45" customWidth="1"/>
    <col min="3" max="3" width="8.7109375" style="49" customWidth="1"/>
    <col min="4" max="15" width="8.7109375" style="45" customWidth="1" outlineLevel="1"/>
    <col min="16" max="17" width="8.7109375" style="45" customWidth="1"/>
    <col min="18" max="35" width="9.140625" style="45"/>
    <col min="36" max="36" width="8.7109375" style="45" customWidth="1"/>
    <col min="37" max="16384" width="9.140625" style="45"/>
  </cols>
  <sheetData>
    <row r="2" spans="1:82" ht="15" x14ac:dyDescent="0.25">
      <c r="B2" s="95" t="s">
        <v>65</v>
      </c>
      <c r="C2" s="47"/>
      <c r="D2" s="46"/>
      <c r="E2" s="46"/>
      <c r="F2" s="46"/>
      <c r="G2" s="46"/>
      <c r="H2" s="46"/>
      <c r="I2" s="46"/>
      <c r="J2" s="46"/>
      <c r="K2" s="46"/>
      <c r="L2" s="46"/>
      <c r="M2" s="46"/>
      <c r="N2" s="46"/>
      <c r="O2" s="46"/>
      <c r="P2" s="46"/>
      <c r="Q2" s="46"/>
      <c r="AF2" s="48" t="s">
        <v>66</v>
      </c>
      <c r="AP2" s="48" t="s">
        <v>66</v>
      </c>
      <c r="AZ2" s="48" t="s">
        <v>66</v>
      </c>
      <c r="BJ2" s="48" t="s">
        <v>66</v>
      </c>
      <c r="BT2" s="48" t="s">
        <v>66</v>
      </c>
      <c r="CD2" s="48" t="s">
        <v>66</v>
      </c>
    </row>
    <row r="3" spans="1:82" x14ac:dyDescent="0.25">
      <c r="B3" s="46"/>
      <c r="C3" s="47"/>
      <c r="D3" s="46"/>
      <c r="E3" s="46"/>
      <c r="F3" s="46"/>
      <c r="G3" s="46"/>
      <c r="H3" s="46"/>
      <c r="I3" s="46"/>
      <c r="J3" s="46"/>
      <c r="K3" s="46"/>
      <c r="L3" s="46"/>
      <c r="M3" s="46"/>
      <c r="N3" s="46"/>
      <c r="O3" s="46"/>
      <c r="P3" s="48" t="str">
        <f t="shared" ref="P3:V3" si="0">P6&amp;"A"</f>
        <v>FY12A</v>
      </c>
      <c r="Q3" s="48" t="str">
        <f t="shared" si="0"/>
        <v>FY13A</v>
      </c>
      <c r="R3" s="48" t="str">
        <f t="shared" si="0"/>
        <v>FY14A</v>
      </c>
      <c r="S3" s="48" t="str">
        <f t="shared" si="0"/>
        <v>FY15A</v>
      </c>
      <c r="T3" s="48" t="str">
        <f t="shared" si="0"/>
        <v>FY16A</v>
      </c>
      <c r="U3" s="48" t="str">
        <f t="shared" si="0"/>
        <v>FY17A</v>
      </c>
      <c r="V3" s="48" t="str">
        <f t="shared" si="0"/>
        <v>FY18A</v>
      </c>
      <c r="W3" s="48" t="str">
        <f t="shared" ref="W3:AB3" si="1">W6&amp;"A"</f>
        <v>FY19A</v>
      </c>
      <c r="X3" s="48" t="str">
        <f t="shared" si="1"/>
        <v>FY20A</v>
      </c>
      <c r="Y3" s="48" t="str">
        <f t="shared" si="1"/>
        <v>FY21A</v>
      </c>
      <c r="Z3" s="48" t="str">
        <f t="shared" si="1"/>
        <v>FY22A</v>
      </c>
      <c r="AA3" s="48" t="str">
        <f t="shared" si="1"/>
        <v>FY23A</v>
      </c>
      <c r="AB3" s="48" t="str">
        <f t="shared" si="1"/>
        <v>FY24A</v>
      </c>
      <c r="AC3" s="48" t="str">
        <f>AC6&amp;"E"</f>
        <v>FY25E</v>
      </c>
      <c r="AD3" s="48" t="str">
        <f t="shared" ref="AD3:CD3" si="2">AD6&amp;"E"</f>
        <v>FY26E</v>
      </c>
      <c r="AE3" s="48" t="str">
        <f t="shared" si="2"/>
        <v>FY27E</v>
      </c>
      <c r="AF3" s="48" t="str">
        <f t="shared" si="2"/>
        <v>FY28E</v>
      </c>
      <c r="AG3" s="48" t="str">
        <f t="shared" si="2"/>
        <v>FY29E</v>
      </c>
      <c r="AH3" s="48" t="str">
        <f t="shared" si="2"/>
        <v>FY30E</v>
      </c>
      <c r="AI3" s="48" t="str">
        <f t="shared" si="2"/>
        <v>FY31E</v>
      </c>
      <c r="AJ3" s="48" t="str">
        <f t="shared" si="2"/>
        <v>FY32E</v>
      </c>
      <c r="AK3" s="48" t="str">
        <f t="shared" si="2"/>
        <v>FY33E</v>
      </c>
      <c r="AL3" s="48" t="str">
        <f t="shared" si="2"/>
        <v>FY34E</v>
      </c>
      <c r="AM3" s="48" t="str">
        <f t="shared" si="2"/>
        <v>FY35E</v>
      </c>
      <c r="AN3" s="48" t="str">
        <f t="shared" si="2"/>
        <v>FY36E</v>
      </c>
      <c r="AO3" s="48" t="str">
        <f t="shared" si="2"/>
        <v>FY37E</v>
      </c>
      <c r="AP3" s="48" t="str">
        <f t="shared" si="2"/>
        <v>FY38E</v>
      </c>
      <c r="AQ3" s="48" t="str">
        <f t="shared" si="2"/>
        <v>FY39E</v>
      </c>
      <c r="AR3" s="48" t="str">
        <f t="shared" si="2"/>
        <v>FY40E</v>
      </c>
      <c r="AS3" s="48" t="str">
        <f t="shared" si="2"/>
        <v>FY41E</v>
      </c>
      <c r="AT3" s="48" t="str">
        <f t="shared" si="2"/>
        <v>FY42E</v>
      </c>
      <c r="AU3" s="48" t="str">
        <f t="shared" si="2"/>
        <v>FY43E</v>
      </c>
      <c r="AV3" s="48" t="str">
        <f t="shared" si="2"/>
        <v>FY44E</v>
      </c>
      <c r="AW3" s="48" t="str">
        <f t="shared" si="2"/>
        <v>FY45E</v>
      </c>
      <c r="AX3" s="48" t="str">
        <f t="shared" si="2"/>
        <v>FY46E</v>
      </c>
      <c r="AY3" s="48" t="str">
        <f t="shared" si="2"/>
        <v>FY47E</v>
      </c>
      <c r="AZ3" s="48" t="str">
        <f t="shared" si="2"/>
        <v>FY48E</v>
      </c>
      <c r="BA3" s="48" t="str">
        <f t="shared" si="2"/>
        <v>FY49E</v>
      </c>
      <c r="BB3" s="48" t="str">
        <f t="shared" si="2"/>
        <v>FY50E</v>
      </c>
      <c r="BC3" s="48" t="str">
        <f t="shared" si="2"/>
        <v>FY51E</v>
      </c>
      <c r="BD3" s="48" t="str">
        <f t="shared" si="2"/>
        <v>FY52E</v>
      </c>
      <c r="BE3" s="48" t="str">
        <f t="shared" si="2"/>
        <v>FY53E</v>
      </c>
      <c r="BF3" s="48" t="str">
        <f t="shared" si="2"/>
        <v>FY54E</v>
      </c>
      <c r="BG3" s="48" t="str">
        <f t="shared" si="2"/>
        <v>FY55E</v>
      </c>
      <c r="BH3" s="48" t="str">
        <f t="shared" si="2"/>
        <v>FY56E</v>
      </c>
      <c r="BI3" s="48" t="str">
        <f t="shared" si="2"/>
        <v>FY57E</v>
      </c>
      <c r="BJ3" s="48" t="str">
        <f t="shared" si="2"/>
        <v>FY58E</v>
      </c>
      <c r="BK3" s="48" t="str">
        <f t="shared" si="2"/>
        <v>FY59E</v>
      </c>
      <c r="BL3" s="48" t="str">
        <f t="shared" si="2"/>
        <v>FY60E</v>
      </c>
      <c r="BM3" s="48" t="str">
        <f t="shared" si="2"/>
        <v>FY61E</v>
      </c>
      <c r="BN3" s="48" t="str">
        <f t="shared" si="2"/>
        <v>FY62E</v>
      </c>
      <c r="BO3" s="48" t="str">
        <f t="shared" si="2"/>
        <v>FY63E</v>
      </c>
      <c r="BP3" s="48" t="str">
        <f t="shared" si="2"/>
        <v>FY64E</v>
      </c>
      <c r="BQ3" s="48" t="str">
        <f t="shared" si="2"/>
        <v>FY65E</v>
      </c>
      <c r="BR3" s="48" t="str">
        <f t="shared" si="2"/>
        <v>FY66E</v>
      </c>
      <c r="BS3" s="48" t="str">
        <f t="shared" si="2"/>
        <v>FY67E</v>
      </c>
      <c r="BT3" s="48" t="str">
        <f t="shared" si="2"/>
        <v>FY68E</v>
      </c>
      <c r="BU3" s="48" t="str">
        <f t="shared" si="2"/>
        <v>FY69E</v>
      </c>
      <c r="BV3" s="48" t="str">
        <f t="shared" si="2"/>
        <v>FY70E</v>
      </c>
      <c r="BW3" s="48" t="str">
        <f t="shared" si="2"/>
        <v>FY71E</v>
      </c>
      <c r="BX3" s="48" t="str">
        <f t="shared" si="2"/>
        <v>FY72E</v>
      </c>
      <c r="BY3" s="48" t="str">
        <f t="shared" si="2"/>
        <v>FY73E</v>
      </c>
      <c r="BZ3" s="48" t="str">
        <f t="shared" si="2"/>
        <v>FY74E</v>
      </c>
      <c r="CA3" s="48" t="str">
        <f t="shared" si="2"/>
        <v>FY75E</v>
      </c>
      <c r="CB3" s="48" t="str">
        <f t="shared" si="2"/>
        <v>FY76E</v>
      </c>
      <c r="CC3" s="48" t="str">
        <f t="shared" si="2"/>
        <v>FY77E</v>
      </c>
      <c r="CD3" s="48" t="str">
        <f t="shared" si="2"/>
        <v>FY78E</v>
      </c>
    </row>
    <row r="4" spans="1:82" x14ac:dyDescent="0.25">
      <c r="B4" s="46"/>
      <c r="C4" s="47"/>
      <c r="D4" s="46"/>
      <c r="E4" s="46"/>
      <c r="F4" s="46"/>
      <c r="G4" s="46"/>
      <c r="H4" s="46"/>
      <c r="I4" s="46"/>
      <c r="J4" s="46"/>
      <c r="K4" s="46"/>
      <c r="L4" s="46"/>
      <c r="M4" s="46"/>
      <c r="N4" s="46"/>
      <c r="O4" s="46"/>
      <c r="P4" s="46"/>
      <c r="Q4" s="46"/>
      <c r="AF4" s="48"/>
      <c r="AP4" s="48"/>
      <c r="AZ4" s="48"/>
      <c r="BJ4" s="48"/>
      <c r="BT4" s="48"/>
      <c r="CD4" s="48"/>
    </row>
    <row r="5" spans="1:82" x14ac:dyDescent="0.25">
      <c r="B5" s="45" t="s">
        <v>67</v>
      </c>
      <c r="W5" s="50">
        <v>1</v>
      </c>
      <c r="X5" s="50">
        <v>2</v>
      </c>
      <c r="Y5" s="50">
        <v>3</v>
      </c>
      <c r="Z5" s="50">
        <v>4</v>
      </c>
      <c r="AA5" s="50">
        <v>5</v>
      </c>
      <c r="AB5" s="50">
        <v>6</v>
      </c>
      <c r="AC5" s="50">
        <v>7</v>
      </c>
      <c r="AD5" s="50">
        <v>8</v>
      </c>
      <c r="AE5" s="50">
        <v>9</v>
      </c>
      <c r="AF5" s="50">
        <v>10</v>
      </c>
      <c r="AG5" s="51">
        <v>1</v>
      </c>
      <c r="AH5" s="51">
        <v>2</v>
      </c>
      <c r="AI5" s="51">
        <v>3</v>
      </c>
      <c r="AJ5" s="51">
        <v>4</v>
      </c>
      <c r="AK5" s="51">
        <v>5</v>
      </c>
      <c r="AL5" s="51">
        <v>6</v>
      </c>
      <c r="AM5" s="51">
        <v>7</v>
      </c>
      <c r="AN5" s="51">
        <v>8</v>
      </c>
      <c r="AO5" s="51">
        <v>9</v>
      </c>
      <c r="AP5" s="51">
        <v>10</v>
      </c>
      <c r="AQ5" s="51">
        <v>11</v>
      </c>
      <c r="AR5" s="51">
        <v>12</v>
      </c>
      <c r="AS5" s="51">
        <v>13</v>
      </c>
      <c r="AT5" s="51">
        <v>14</v>
      </c>
      <c r="AU5" s="51">
        <v>15</v>
      </c>
      <c r="AV5" s="51">
        <v>16</v>
      </c>
      <c r="AW5" s="51">
        <v>17</v>
      </c>
      <c r="AX5" s="51">
        <v>18</v>
      </c>
      <c r="AY5" s="51">
        <v>19</v>
      </c>
      <c r="AZ5" s="51">
        <v>20</v>
      </c>
      <c r="BA5" s="51">
        <v>21</v>
      </c>
      <c r="BB5" s="51">
        <v>22</v>
      </c>
      <c r="BC5" s="51">
        <v>23</v>
      </c>
      <c r="BD5" s="51">
        <v>24</v>
      </c>
      <c r="BE5" s="51">
        <v>25</v>
      </c>
      <c r="BF5" s="51">
        <v>26</v>
      </c>
      <c r="BG5" s="51">
        <v>27</v>
      </c>
      <c r="BH5" s="51">
        <v>28</v>
      </c>
      <c r="BI5" s="51">
        <v>29</v>
      </c>
      <c r="BJ5" s="51">
        <v>30</v>
      </c>
      <c r="BK5" s="51">
        <v>31</v>
      </c>
      <c r="BL5" s="51">
        <v>32</v>
      </c>
      <c r="BM5" s="51">
        <v>33</v>
      </c>
      <c r="BN5" s="51">
        <v>34</v>
      </c>
      <c r="BO5" s="51">
        <v>35</v>
      </c>
      <c r="BP5" s="51">
        <v>36</v>
      </c>
      <c r="BQ5" s="51">
        <v>37</v>
      </c>
      <c r="BR5" s="51">
        <v>38</v>
      </c>
      <c r="BS5" s="51">
        <v>39</v>
      </c>
      <c r="BT5" s="51">
        <v>40</v>
      </c>
      <c r="BU5" s="51">
        <v>41</v>
      </c>
      <c r="BV5" s="51">
        <v>42</v>
      </c>
      <c r="BW5" s="51">
        <v>43</v>
      </c>
      <c r="BX5" s="51">
        <v>44</v>
      </c>
      <c r="BY5" s="51">
        <v>45</v>
      </c>
      <c r="BZ5" s="51">
        <v>46</v>
      </c>
      <c r="CA5" s="51">
        <v>47</v>
      </c>
      <c r="CB5" s="51">
        <v>48</v>
      </c>
      <c r="CC5" s="51">
        <v>49</v>
      </c>
      <c r="CD5" s="51">
        <v>50</v>
      </c>
    </row>
    <row r="6" spans="1:82" s="52" customFormat="1" x14ac:dyDescent="0.25">
      <c r="B6" s="53"/>
      <c r="C6" s="54" t="s">
        <v>36</v>
      </c>
      <c r="D6" s="53" t="s">
        <v>68</v>
      </c>
      <c r="E6" s="53" t="s">
        <v>69</v>
      </c>
      <c r="F6" s="53" t="s">
        <v>70</v>
      </c>
      <c r="G6" s="53" t="s">
        <v>71</v>
      </c>
      <c r="H6" s="53" t="s">
        <v>72</v>
      </c>
      <c r="I6" s="53" t="s">
        <v>73</v>
      </c>
      <c r="J6" s="53" t="s">
        <v>74</v>
      </c>
      <c r="K6" s="53" t="s">
        <v>75</v>
      </c>
      <c r="L6" s="53" t="s">
        <v>76</v>
      </c>
      <c r="M6" s="53" t="s">
        <v>77</v>
      </c>
      <c r="N6" s="53" t="s">
        <v>78</v>
      </c>
      <c r="O6" s="53" t="s">
        <v>79</v>
      </c>
      <c r="P6" s="53" t="s">
        <v>80</v>
      </c>
      <c r="Q6" s="53" t="s">
        <v>81</v>
      </c>
      <c r="R6" s="53" t="s">
        <v>82</v>
      </c>
      <c r="S6" s="53" t="s">
        <v>83</v>
      </c>
      <c r="T6" s="53" t="s">
        <v>84</v>
      </c>
      <c r="U6" s="53" t="s">
        <v>85</v>
      </c>
      <c r="V6" s="53" t="s">
        <v>86</v>
      </c>
      <c r="W6" s="53" t="s">
        <v>87</v>
      </c>
      <c r="X6" s="53" t="s">
        <v>88</v>
      </c>
      <c r="Y6" s="53" t="s">
        <v>89</v>
      </c>
      <c r="Z6" s="53" t="s">
        <v>90</v>
      </c>
      <c r="AA6" s="53" t="s">
        <v>12</v>
      </c>
      <c r="AB6" s="53" t="s">
        <v>91</v>
      </c>
      <c r="AC6" s="53" t="s">
        <v>92</v>
      </c>
      <c r="AD6" s="53" t="s">
        <v>93</v>
      </c>
      <c r="AE6" s="53" t="s">
        <v>94</v>
      </c>
      <c r="AF6" s="53" t="s">
        <v>95</v>
      </c>
      <c r="AG6" s="55" t="s">
        <v>96</v>
      </c>
      <c r="AH6" s="55" t="s">
        <v>97</v>
      </c>
      <c r="AI6" s="55" t="s">
        <v>98</v>
      </c>
      <c r="AJ6" s="55" t="s">
        <v>99</v>
      </c>
      <c r="AK6" s="55" t="s">
        <v>100</v>
      </c>
      <c r="AL6" s="55" t="s">
        <v>101</v>
      </c>
      <c r="AM6" s="55" t="s">
        <v>102</v>
      </c>
      <c r="AN6" s="55" t="s">
        <v>103</v>
      </c>
      <c r="AO6" s="55" t="s">
        <v>104</v>
      </c>
      <c r="AP6" s="55" t="s">
        <v>105</v>
      </c>
      <c r="AQ6" s="55" t="s">
        <v>106</v>
      </c>
      <c r="AR6" s="55" t="s">
        <v>107</v>
      </c>
      <c r="AS6" s="55" t="s">
        <v>108</v>
      </c>
      <c r="AT6" s="55" t="s">
        <v>109</v>
      </c>
      <c r="AU6" s="55" t="s">
        <v>110</v>
      </c>
      <c r="AV6" s="55" t="s">
        <v>111</v>
      </c>
      <c r="AW6" s="55" t="s">
        <v>112</v>
      </c>
      <c r="AX6" s="55" t="s">
        <v>113</v>
      </c>
      <c r="AY6" s="55" t="s">
        <v>114</v>
      </c>
      <c r="AZ6" s="55" t="s">
        <v>115</v>
      </c>
      <c r="BA6" s="55" t="s">
        <v>116</v>
      </c>
      <c r="BB6" s="55" t="s">
        <v>117</v>
      </c>
      <c r="BC6" s="55" t="s">
        <v>118</v>
      </c>
      <c r="BD6" s="55" t="s">
        <v>119</v>
      </c>
      <c r="BE6" s="55" t="s">
        <v>120</v>
      </c>
      <c r="BF6" s="55" t="s">
        <v>121</v>
      </c>
      <c r="BG6" s="55" t="s">
        <v>122</v>
      </c>
      <c r="BH6" s="55" t="s">
        <v>123</v>
      </c>
      <c r="BI6" s="55" t="s">
        <v>124</v>
      </c>
      <c r="BJ6" s="55" t="s">
        <v>125</v>
      </c>
      <c r="BK6" s="55" t="s">
        <v>126</v>
      </c>
      <c r="BL6" s="55" t="s">
        <v>127</v>
      </c>
      <c r="BM6" s="55" t="s">
        <v>128</v>
      </c>
      <c r="BN6" s="55" t="s">
        <v>129</v>
      </c>
      <c r="BO6" s="55" t="s">
        <v>130</v>
      </c>
      <c r="BP6" s="55" t="s">
        <v>131</v>
      </c>
      <c r="BQ6" s="55" t="s">
        <v>132</v>
      </c>
      <c r="BR6" s="55" t="s">
        <v>133</v>
      </c>
      <c r="BS6" s="55" t="s">
        <v>134</v>
      </c>
      <c r="BT6" s="55" t="s">
        <v>135</v>
      </c>
      <c r="BU6" s="55" t="s">
        <v>136</v>
      </c>
      <c r="BV6" s="55" t="s">
        <v>137</v>
      </c>
      <c r="BW6" s="55" t="s">
        <v>138</v>
      </c>
      <c r="BX6" s="55" t="s">
        <v>139</v>
      </c>
      <c r="BY6" s="55" t="s">
        <v>140</v>
      </c>
      <c r="BZ6" s="55" t="s">
        <v>141</v>
      </c>
      <c r="CA6" s="55" t="s">
        <v>142</v>
      </c>
      <c r="CB6" s="55" t="s">
        <v>143</v>
      </c>
      <c r="CC6" s="55" t="s">
        <v>144</v>
      </c>
      <c r="CD6" s="55" t="s">
        <v>145</v>
      </c>
    </row>
    <row r="7" spans="1:82" x14ac:dyDescent="0.25">
      <c r="B7" s="56"/>
      <c r="C7" s="57"/>
      <c r="D7" s="58">
        <v>36707</v>
      </c>
      <c r="E7" s="58">
        <v>37072</v>
      </c>
      <c r="F7" s="58">
        <v>37437</v>
      </c>
      <c r="G7" s="58">
        <v>37802</v>
      </c>
      <c r="H7" s="58">
        <v>38168</v>
      </c>
      <c r="I7" s="58">
        <v>38533</v>
      </c>
      <c r="J7" s="58">
        <v>38898</v>
      </c>
      <c r="K7" s="58">
        <v>39263</v>
      </c>
      <c r="L7" s="58">
        <v>39629</v>
      </c>
      <c r="M7" s="58">
        <v>39994</v>
      </c>
      <c r="N7" s="58">
        <v>40359</v>
      </c>
      <c r="O7" s="58">
        <v>40724</v>
      </c>
      <c r="P7" s="58">
        <v>41090</v>
      </c>
      <c r="Q7" s="58">
        <v>41455</v>
      </c>
      <c r="R7" s="58">
        <v>41820</v>
      </c>
      <c r="S7" s="58">
        <v>42185</v>
      </c>
      <c r="T7" s="58">
        <v>42551</v>
      </c>
      <c r="U7" s="58">
        <v>42916</v>
      </c>
      <c r="V7" s="58">
        <v>43281</v>
      </c>
      <c r="W7" s="58">
        <v>43646</v>
      </c>
      <c r="X7" s="58">
        <v>44012</v>
      </c>
      <c r="Y7" s="58">
        <v>44377</v>
      </c>
      <c r="Z7" s="58">
        <v>44742</v>
      </c>
      <c r="AA7" s="58">
        <v>45107</v>
      </c>
      <c r="AB7" s="58">
        <v>45473</v>
      </c>
      <c r="AC7" s="58">
        <v>45838</v>
      </c>
      <c r="AD7" s="58">
        <v>46203</v>
      </c>
      <c r="AE7" s="58">
        <v>46568</v>
      </c>
      <c r="AF7" s="58">
        <v>46934</v>
      </c>
      <c r="AG7" s="58">
        <v>47299</v>
      </c>
      <c r="AH7" s="58">
        <v>47664</v>
      </c>
      <c r="AI7" s="58">
        <v>48029</v>
      </c>
      <c r="AJ7" s="58">
        <v>48395</v>
      </c>
      <c r="AK7" s="58">
        <v>48760</v>
      </c>
      <c r="AL7" s="58">
        <v>49125</v>
      </c>
      <c r="AM7" s="58">
        <v>49490</v>
      </c>
      <c r="AN7" s="58">
        <v>49856</v>
      </c>
      <c r="AO7" s="58">
        <v>50221</v>
      </c>
      <c r="AP7" s="58">
        <v>50586</v>
      </c>
      <c r="AQ7" s="58">
        <v>50951</v>
      </c>
      <c r="AR7" s="58">
        <v>51317</v>
      </c>
      <c r="AS7" s="58">
        <v>51682</v>
      </c>
      <c r="AT7" s="58">
        <v>52047</v>
      </c>
      <c r="AU7" s="58">
        <v>52412</v>
      </c>
      <c r="AV7" s="58">
        <v>52778</v>
      </c>
      <c r="AW7" s="58">
        <v>53143</v>
      </c>
      <c r="AX7" s="58">
        <v>53508</v>
      </c>
      <c r="AY7" s="58">
        <v>53873</v>
      </c>
      <c r="AZ7" s="58">
        <v>54239</v>
      </c>
      <c r="BA7" s="58">
        <v>54604</v>
      </c>
      <c r="BB7" s="58">
        <v>54969</v>
      </c>
      <c r="BC7" s="58">
        <v>55334</v>
      </c>
      <c r="BD7" s="58">
        <v>55700</v>
      </c>
      <c r="BE7" s="58">
        <v>56065</v>
      </c>
      <c r="BF7" s="58">
        <v>56430</v>
      </c>
      <c r="BG7" s="58">
        <v>56795</v>
      </c>
      <c r="BH7" s="58">
        <v>57161</v>
      </c>
      <c r="BI7" s="58">
        <v>57526</v>
      </c>
      <c r="BJ7" s="58">
        <v>57891</v>
      </c>
      <c r="BK7" s="58">
        <v>58256</v>
      </c>
      <c r="BL7" s="58">
        <v>58622</v>
      </c>
      <c r="BM7" s="58">
        <v>58987</v>
      </c>
      <c r="BN7" s="58">
        <v>59352</v>
      </c>
      <c r="BO7" s="58">
        <v>59717</v>
      </c>
      <c r="BP7" s="58">
        <v>60083</v>
      </c>
      <c r="BQ7" s="58">
        <v>60448</v>
      </c>
      <c r="BR7" s="58">
        <v>60813</v>
      </c>
      <c r="BS7" s="58">
        <v>61178</v>
      </c>
      <c r="BT7" s="58">
        <v>61544</v>
      </c>
      <c r="BU7" s="58">
        <v>61909</v>
      </c>
      <c r="BV7" s="58">
        <v>62274</v>
      </c>
      <c r="BW7" s="58">
        <v>62639</v>
      </c>
      <c r="BX7" s="58">
        <v>63005</v>
      </c>
      <c r="BY7" s="58">
        <v>63370</v>
      </c>
      <c r="BZ7" s="58">
        <v>63735</v>
      </c>
      <c r="CA7" s="58">
        <v>64100</v>
      </c>
      <c r="CB7" s="58">
        <v>64466</v>
      </c>
      <c r="CC7" s="58">
        <v>64831</v>
      </c>
      <c r="CD7" s="58">
        <v>65196</v>
      </c>
    </row>
    <row r="8" spans="1:82" s="59" customFormat="1" x14ac:dyDescent="0.25">
      <c r="C8" s="60"/>
    </row>
    <row r="9" spans="1:82" s="59" customFormat="1" x14ac:dyDescent="0.25">
      <c r="C9" s="60"/>
    </row>
    <row r="10" spans="1:82" s="59" customFormat="1" x14ac:dyDescent="0.25">
      <c r="A10" s="59" t="s">
        <v>66</v>
      </c>
      <c r="B10" s="61" t="s">
        <v>147</v>
      </c>
      <c r="C10" s="62"/>
      <c r="D10" s="61"/>
      <c r="E10" s="61"/>
      <c r="F10" s="61"/>
      <c r="G10" s="61"/>
      <c r="H10" s="61"/>
      <c r="I10" s="61"/>
      <c r="J10" s="61"/>
      <c r="K10" s="61"/>
      <c r="L10" s="61"/>
      <c r="M10" s="61"/>
      <c r="N10" s="61"/>
      <c r="O10" s="61"/>
      <c r="P10" s="61"/>
      <c r="Q10" s="61"/>
    </row>
    <row r="11" spans="1:82" s="59" customFormat="1" x14ac:dyDescent="0.25">
      <c r="B11" s="63" t="s">
        <v>148</v>
      </c>
      <c r="C11" s="64"/>
      <c r="D11" s="63"/>
      <c r="E11" s="63"/>
      <c r="F11" s="63"/>
      <c r="G11" s="63"/>
      <c r="H11" s="63"/>
      <c r="I11" s="63"/>
      <c r="J11" s="63"/>
      <c r="K11" s="63"/>
      <c r="L11" s="63"/>
      <c r="M11" s="63"/>
      <c r="N11" s="63"/>
      <c r="O11" s="63"/>
      <c r="P11" s="63"/>
      <c r="Q11" s="63"/>
    </row>
    <row r="12" spans="1:82" s="59" customFormat="1" x14ac:dyDescent="0.25">
      <c r="B12" s="65" t="s">
        <v>149</v>
      </c>
      <c r="C12" s="60" t="s">
        <v>146</v>
      </c>
      <c r="D12" s="65"/>
      <c r="E12" s="65"/>
      <c r="F12" s="65"/>
      <c r="G12" s="65"/>
      <c r="H12" s="65"/>
      <c r="I12" s="65"/>
      <c r="J12" s="65"/>
      <c r="K12" s="65"/>
      <c r="L12" s="65"/>
      <c r="M12" s="65"/>
      <c r="N12" s="65"/>
      <c r="O12" s="65"/>
      <c r="P12" s="66">
        <v>2681.5</v>
      </c>
      <c r="Q12" s="66">
        <v>2490.5</v>
      </c>
      <c r="R12" s="66">
        <v>2504.3000000000002</v>
      </c>
      <c r="S12" s="66">
        <v>2571.9</v>
      </c>
      <c r="T12" s="66">
        <v>2616.6999999999998</v>
      </c>
      <c r="U12" s="66">
        <v>2609.5</v>
      </c>
      <c r="V12" s="66">
        <v>2695.3</v>
      </c>
      <c r="W12" s="66">
        <v>2698.7</v>
      </c>
      <c r="X12" s="66">
        <v>1988.2</v>
      </c>
      <c r="Y12" s="66">
        <v>1562.2</v>
      </c>
      <c r="Z12" s="66">
        <v>2237.1999999999998</v>
      </c>
      <c r="AA12" s="66">
        <v>3021.7</v>
      </c>
      <c r="AB12" s="66">
        <v>3030.03</v>
      </c>
      <c r="AC12" s="66">
        <v>3145.08</v>
      </c>
    </row>
    <row r="13" spans="1:82" s="59" customFormat="1" x14ac:dyDescent="0.25">
      <c r="B13" s="65" t="s">
        <v>150</v>
      </c>
      <c r="C13" s="60" t="s">
        <v>146</v>
      </c>
      <c r="D13" s="65"/>
      <c r="E13" s="65"/>
      <c r="F13" s="65"/>
      <c r="G13" s="65"/>
      <c r="H13" s="65"/>
      <c r="I13" s="65"/>
      <c r="J13" s="65"/>
      <c r="K13" s="65"/>
      <c r="L13" s="65"/>
      <c r="M13" s="65"/>
      <c r="N13" s="65"/>
      <c r="O13" s="65"/>
      <c r="P13" s="66">
        <v>1528</v>
      </c>
      <c r="Q13" s="66">
        <v>1536.1</v>
      </c>
      <c r="R13" s="66">
        <v>1556.8</v>
      </c>
      <c r="S13" s="66">
        <v>1864.4</v>
      </c>
      <c r="T13" s="66">
        <v>1851.7</v>
      </c>
      <c r="U13" s="66">
        <v>1556.3</v>
      </c>
      <c r="V13" s="66">
        <v>1773.6</v>
      </c>
      <c r="W13" s="66">
        <v>1679.1</v>
      </c>
      <c r="X13" s="66">
        <v>1235.4000000000001</v>
      </c>
      <c r="Y13" s="66">
        <v>399.2</v>
      </c>
      <c r="Z13" s="66">
        <v>644.6</v>
      </c>
      <c r="AA13" s="66">
        <v>983.2</v>
      </c>
      <c r="AB13" s="66">
        <v>950.87</v>
      </c>
      <c r="AC13" s="66">
        <v>957.83</v>
      </c>
    </row>
    <row r="14" spans="1:82" s="59" customFormat="1" x14ac:dyDescent="0.25">
      <c r="B14" s="65" t="s">
        <v>151</v>
      </c>
      <c r="C14" s="60" t="s">
        <v>146</v>
      </c>
      <c r="D14" s="65"/>
      <c r="E14" s="65"/>
      <c r="F14" s="65"/>
      <c r="G14" s="65"/>
      <c r="H14" s="65"/>
      <c r="I14" s="65"/>
      <c r="J14" s="65"/>
      <c r="K14" s="65"/>
      <c r="L14" s="65"/>
      <c r="M14" s="65"/>
      <c r="N14" s="65"/>
      <c r="O14" s="65"/>
      <c r="P14" s="66">
        <v>486.4</v>
      </c>
      <c r="Q14" s="66">
        <v>529.70000000000005</v>
      </c>
      <c r="R14" s="66">
        <v>492.1</v>
      </c>
      <c r="S14" s="66">
        <v>500.6</v>
      </c>
      <c r="T14" s="66">
        <v>525</v>
      </c>
      <c r="U14" s="66">
        <v>501.7</v>
      </c>
      <c r="V14" s="66">
        <v>517.79999999999995</v>
      </c>
      <c r="W14" s="66">
        <v>642.5</v>
      </c>
      <c r="X14" s="66">
        <v>652.4</v>
      </c>
      <c r="Y14" s="66">
        <v>722.9</v>
      </c>
      <c r="Z14" s="66">
        <v>788.3</v>
      </c>
      <c r="AA14" s="66">
        <v>763.8</v>
      </c>
      <c r="AB14" s="66">
        <v>845.63</v>
      </c>
      <c r="AC14" s="66">
        <v>766.64</v>
      </c>
      <c r="AD14" s="68"/>
      <c r="AE14" s="68"/>
      <c r="AF14" s="68"/>
    </row>
    <row r="15" spans="1:82" s="59" customFormat="1" x14ac:dyDescent="0.25">
      <c r="B15" s="65" t="s">
        <v>152</v>
      </c>
      <c r="C15" s="60" t="s">
        <v>146</v>
      </c>
      <c r="D15" s="65"/>
      <c r="E15" s="65"/>
      <c r="F15" s="65"/>
      <c r="G15" s="65"/>
      <c r="H15" s="65"/>
      <c r="I15" s="65"/>
      <c r="J15" s="65"/>
      <c r="K15" s="65"/>
      <c r="L15" s="65"/>
      <c r="M15" s="65"/>
      <c r="N15" s="65"/>
      <c r="O15" s="65"/>
      <c r="P15" s="66">
        <v>789.2</v>
      </c>
      <c r="Q15" s="66">
        <v>825.1</v>
      </c>
      <c r="R15" s="66">
        <v>825.2</v>
      </c>
      <c r="S15" s="66">
        <v>857.9</v>
      </c>
      <c r="T15" s="66">
        <v>826.9</v>
      </c>
      <c r="U15" s="66">
        <v>830.6</v>
      </c>
      <c r="V15" s="66">
        <v>848.2</v>
      </c>
      <c r="W15" s="66">
        <v>827.3</v>
      </c>
      <c r="X15" s="66">
        <v>746.7</v>
      </c>
      <c r="Y15" s="66">
        <v>2379.3000000000002</v>
      </c>
      <c r="Z15" s="66">
        <v>775.7</v>
      </c>
      <c r="AA15" s="67">
        <f>SUM(AA20:AA21)</f>
        <v>2587.8000000000002</v>
      </c>
      <c r="AB15" s="67">
        <f>SUM(AB20:AB21)</f>
        <v>2514.16</v>
      </c>
      <c r="AC15" s="67">
        <f>SUM(AC20:AC21)</f>
        <v>2464.5</v>
      </c>
    </row>
    <row r="16" spans="1:82" s="59" customFormat="1" x14ac:dyDescent="0.25">
      <c r="B16" s="65" t="s">
        <v>153</v>
      </c>
      <c r="C16" s="60" t="s">
        <v>146</v>
      </c>
      <c r="D16" s="65"/>
      <c r="E16" s="65"/>
      <c r="F16" s="65"/>
      <c r="G16" s="65"/>
      <c r="H16" s="65"/>
      <c r="I16" s="65"/>
      <c r="J16" s="65"/>
      <c r="K16" s="65"/>
      <c r="L16" s="65"/>
      <c r="M16" s="65"/>
      <c r="N16" s="65"/>
      <c r="O16" s="65"/>
      <c r="P16" s="66">
        <v>7.1</v>
      </c>
      <c r="Q16" s="66">
        <v>13.9</v>
      </c>
      <c r="R16" s="66">
        <v>15</v>
      </c>
      <c r="S16" s="66">
        <v>16.7</v>
      </c>
      <c r="T16" s="66">
        <v>19.7</v>
      </c>
      <c r="U16" s="66">
        <v>23.4</v>
      </c>
      <c r="V16" s="66">
        <v>23.1</v>
      </c>
      <c r="W16" s="66">
        <v>22</v>
      </c>
      <c r="X16" s="66">
        <v>15.6</v>
      </c>
      <c r="Y16" s="66">
        <v>13.4</v>
      </c>
      <c r="Z16" s="66">
        <v>16.5</v>
      </c>
      <c r="AA16" s="67">
        <f>SUM(AA22:AA24)</f>
        <v>49.4</v>
      </c>
      <c r="AB16" s="67">
        <f>SUM(AB22:AB24)</f>
        <v>52.4</v>
      </c>
      <c r="AC16" s="67">
        <f>SUM(AC22:AC24)</f>
        <v>51</v>
      </c>
    </row>
    <row r="17" spans="2:36" s="73" customFormat="1" x14ac:dyDescent="0.25">
      <c r="B17" s="63" t="s">
        <v>154</v>
      </c>
      <c r="C17" s="64" t="s">
        <v>146</v>
      </c>
      <c r="D17" s="63"/>
      <c r="E17" s="63"/>
      <c r="F17" s="63"/>
      <c r="G17" s="63"/>
      <c r="H17" s="63"/>
      <c r="I17" s="63"/>
      <c r="J17" s="63"/>
      <c r="K17" s="63"/>
      <c r="L17" s="63"/>
      <c r="M17" s="63"/>
      <c r="N17" s="63"/>
      <c r="O17" s="63"/>
      <c r="P17" s="74">
        <v>5492.2</v>
      </c>
      <c r="Q17" s="74">
        <v>5395.3</v>
      </c>
      <c r="R17" s="74">
        <v>5393.4</v>
      </c>
      <c r="S17" s="74">
        <v>5811.6</v>
      </c>
      <c r="T17" s="74">
        <v>5840</v>
      </c>
      <c r="U17" s="74">
        <v>5521.49</v>
      </c>
      <c r="V17" s="74">
        <v>5857.91</v>
      </c>
      <c r="W17" s="74">
        <v>5869.55</v>
      </c>
      <c r="X17" s="74">
        <v>4638.3500000000004</v>
      </c>
      <c r="Y17" s="74">
        <v>3464.33</v>
      </c>
      <c r="Z17" s="74">
        <v>4462.3</v>
      </c>
      <c r="AA17" s="74">
        <v>7405.9</v>
      </c>
      <c r="AB17" s="74">
        <v>7393.09</v>
      </c>
      <c r="AC17" s="74">
        <v>7385.05</v>
      </c>
    </row>
    <row r="18" spans="2:36" s="73" customFormat="1" x14ac:dyDescent="0.25">
      <c r="B18" s="75" t="s">
        <v>155</v>
      </c>
      <c r="C18" s="64"/>
      <c r="D18" s="63"/>
      <c r="E18" s="63"/>
      <c r="F18" s="63"/>
      <c r="G18" s="63"/>
      <c r="H18" s="63"/>
      <c r="I18" s="63"/>
      <c r="J18" s="63"/>
      <c r="K18" s="63"/>
      <c r="L18" s="63"/>
      <c r="M18" s="63"/>
      <c r="N18" s="63"/>
      <c r="O18" s="63"/>
      <c r="P18" s="76">
        <f t="shared" ref="P18:Z18" si="3">P17-SUM(P12:P16)</f>
        <v>0</v>
      </c>
      <c r="Q18" s="76">
        <f t="shared" si="3"/>
        <v>0</v>
      </c>
      <c r="R18" s="76">
        <f t="shared" si="3"/>
        <v>0</v>
      </c>
      <c r="S18" s="76">
        <f t="shared" si="3"/>
        <v>0.1000000000003638</v>
      </c>
      <c r="T18" s="76">
        <f t="shared" si="3"/>
        <v>0</v>
      </c>
      <c r="U18" s="76">
        <f t="shared" si="3"/>
        <v>-1.0000000000218279E-2</v>
      </c>
      <c r="V18" s="76">
        <f t="shared" si="3"/>
        <v>-9.0000000000145519E-2</v>
      </c>
      <c r="W18" s="76">
        <f t="shared" si="3"/>
        <v>-4.9999999999272404E-2</v>
      </c>
      <c r="X18" s="76">
        <f t="shared" si="3"/>
        <v>4.9999999999272404E-2</v>
      </c>
      <c r="Y18" s="76">
        <f t="shared" si="3"/>
        <v>-1612.67</v>
      </c>
      <c r="Z18" s="76">
        <f t="shared" si="3"/>
        <v>0</v>
      </c>
      <c r="AA18" s="76">
        <f>AA17-SUM(AA12:AA16)</f>
        <v>0</v>
      </c>
      <c r="AB18" s="76">
        <f>AB17-SUM(AB12:AB16)</f>
        <v>0</v>
      </c>
      <c r="AC18" s="76">
        <f>AC17-SUM(AC12:AC16)</f>
        <v>0</v>
      </c>
    </row>
    <row r="19" spans="2:36" s="59" customFormat="1" x14ac:dyDescent="0.25">
      <c r="B19" s="77"/>
      <c r="C19" s="60"/>
      <c r="D19" s="77"/>
      <c r="E19" s="77"/>
      <c r="F19" s="77"/>
      <c r="G19" s="77"/>
      <c r="H19" s="77"/>
      <c r="I19" s="77"/>
      <c r="J19" s="77"/>
      <c r="K19" s="77"/>
      <c r="L19" s="77"/>
      <c r="M19" s="77"/>
      <c r="N19" s="77"/>
      <c r="O19" s="77"/>
      <c r="P19" s="77"/>
      <c r="Q19" s="77"/>
    </row>
    <row r="20" spans="2:36" s="59" customFormat="1" x14ac:dyDescent="0.25">
      <c r="B20" s="71" t="s">
        <v>156</v>
      </c>
      <c r="C20" s="60" t="s">
        <v>146</v>
      </c>
      <c r="D20" s="71"/>
      <c r="E20" s="71"/>
      <c r="F20" s="71"/>
      <c r="G20" s="71"/>
      <c r="H20" s="71"/>
      <c r="I20" s="71"/>
      <c r="J20" s="71"/>
      <c r="K20" s="71"/>
      <c r="L20" s="71"/>
      <c r="M20" s="71"/>
      <c r="N20" s="71"/>
      <c r="O20" s="71"/>
      <c r="P20" s="71"/>
      <c r="Q20" s="71"/>
      <c r="Y20" s="59">
        <f>Y15+Y18</f>
        <v>766.63000000000011</v>
      </c>
      <c r="AA20" s="66">
        <v>802.6</v>
      </c>
      <c r="AB20" s="66">
        <v>790.13</v>
      </c>
      <c r="AC20" s="66">
        <v>737.8</v>
      </c>
      <c r="AJ20" s="78"/>
    </row>
    <row r="21" spans="2:36" s="59" customFormat="1" x14ac:dyDescent="0.25">
      <c r="B21" s="71" t="s">
        <v>157</v>
      </c>
      <c r="C21" s="60" t="s">
        <v>146</v>
      </c>
      <c r="D21" s="71"/>
      <c r="E21" s="71"/>
      <c r="F21" s="71"/>
      <c r="G21" s="71"/>
      <c r="H21" s="71"/>
      <c r="I21" s="71"/>
      <c r="J21" s="71"/>
      <c r="K21" s="71"/>
      <c r="L21" s="71"/>
      <c r="M21" s="71"/>
      <c r="N21" s="71"/>
      <c r="O21" s="71"/>
      <c r="P21" s="71"/>
      <c r="Q21" s="71"/>
      <c r="Y21" s="59">
        <f>-Y18</f>
        <v>1612.67</v>
      </c>
      <c r="AA21" s="66">
        <v>1785.2</v>
      </c>
      <c r="AB21" s="66">
        <v>1724.03</v>
      </c>
      <c r="AC21" s="66">
        <v>1726.7</v>
      </c>
    </row>
    <row r="22" spans="2:36" s="59" customFormat="1" x14ac:dyDescent="0.25">
      <c r="B22" s="71" t="s">
        <v>158</v>
      </c>
      <c r="C22" s="60" t="s">
        <v>146</v>
      </c>
      <c r="D22" s="71"/>
      <c r="E22" s="71"/>
      <c r="F22" s="71"/>
      <c r="G22" s="71"/>
      <c r="H22" s="71"/>
      <c r="I22" s="71"/>
      <c r="J22" s="71"/>
      <c r="K22" s="71"/>
      <c r="L22" s="71"/>
      <c r="M22" s="71"/>
      <c r="N22" s="71"/>
      <c r="O22" s="71"/>
      <c r="P22" s="71"/>
      <c r="Q22" s="71"/>
      <c r="AA22" s="66">
        <v>28.9</v>
      </c>
      <c r="AB22" s="66">
        <v>45.92</v>
      </c>
      <c r="AC22" s="66">
        <v>42.49</v>
      </c>
      <c r="AJ22" s="70"/>
    </row>
    <row r="23" spans="2:36" s="59" customFormat="1" x14ac:dyDescent="0.25">
      <c r="B23" s="71" t="s">
        <v>159</v>
      </c>
      <c r="C23" s="60" t="s">
        <v>146</v>
      </c>
      <c r="D23" s="71"/>
      <c r="E23" s="71"/>
      <c r="F23" s="71"/>
      <c r="G23" s="71"/>
      <c r="H23" s="71"/>
      <c r="I23" s="71"/>
      <c r="J23" s="71"/>
      <c r="K23" s="71"/>
      <c r="L23" s="71"/>
      <c r="M23" s="71"/>
      <c r="N23" s="71"/>
      <c r="O23" s="71"/>
      <c r="P23" s="71"/>
      <c r="Q23" s="71"/>
      <c r="AA23" s="66">
        <v>2.9</v>
      </c>
      <c r="AB23" s="66">
        <v>6.33</v>
      </c>
      <c r="AC23" s="66">
        <v>8.2100000000000009</v>
      </c>
      <c r="AJ23" s="70"/>
    </row>
    <row r="24" spans="2:36" s="59" customFormat="1" x14ac:dyDescent="0.25">
      <c r="B24" s="71" t="s">
        <v>160</v>
      </c>
      <c r="C24" s="60" t="s">
        <v>146</v>
      </c>
      <c r="D24" s="71"/>
      <c r="E24" s="71"/>
      <c r="F24" s="71"/>
      <c r="G24" s="71"/>
      <c r="H24" s="71"/>
      <c r="I24" s="71"/>
      <c r="J24" s="71"/>
      <c r="K24" s="71"/>
      <c r="L24" s="71"/>
      <c r="M24" s="71"/>
      <c r="N24" s="71"/>
      <c r="O24" s="71"/>
      <c r="P24" s="71"/>
      <c r="Q24" s="71"/>
      <c r="AA24" s="66">
        <v>17.600000000000001</v>
      </c>
      <c r="AB24" s="66">
        <v>0.15</v>
      </c>
      <c r="AC24" s="66">
        <v>0.3</v>
      </c>
    </row>
    <row r="25" spans="2:36" s="59" customFormat="1" x14ac:dyDescent="0.25">
      <c r="B25" s="65"/>
      <c r="C25" s="60"/>
      <c r="D25" s="65"/>
      <c r="E25" s="65"/>
      <c r="F25" s="65"/>
      <c r="G25" s="65"/>
      <c r="H25" s="65"/>
      <c r="I25" s="65"/>
      <c r="J25" s="65"/>
      <c r="K25" s="65"/>
      <c r="L25" s="65"/>
      <c r="M25" s="65"/>
      <c r="N25" s="65"/>
      <c r="O25" s="65"/>
      <c r="P25" s="65"/>
      <c r="Q25" s="65"/>
      <c r="AA25" s="66"/>
      <c r="AB25" s="66"/>
      <c r="AC25" s="66"/>
    </row>
    <row r="26" spans="2:36" s="59" customFormat="1" x14ac:dyDescent="0.25">
      <c r="B26" s="63" t="s">
        <v>161</v>
      </c>
      <c r="D26" s="63"/>
      <c r="E26" s="63"/>
      <c r="F26" s="63"/>
      <c r="G26" s="63"/>
      <c r="H26" s="63"/>
      <c r="I26" s="63"/>
      <c r="J26" s="63"/>
      <c r="K26" s="63"/>
      <c r="L26" s="63"/>
      <c r="M26" s="63"/>
      <c r="N26" s="63"/>
      <c r="O26" s="63"/>
      <c r="P26" s="63"/>
      <c r="Q26" s="63"/>
    </row>
    <row r="27" spans="2:36" s="59" customFormat="1" x14ac:dyDescent="0.25">
      <c r="B27" s="65" t="s">
        <v>149</v>
      </c>
      <c r="C27" s="60" t="s">
        <v>146</v>
      </c>
      <c r="D27" s="65"/>
      <c r="E27" s="65"/>
      <c r="F27" s="65"/>
      <c r="G27" s="65"/>
      <c r="H27" s="65"/>
      <c r="I27" s="65"/>
      <c r="J27" s="65"/>
      <c r="K27" s="65"/>
      <c r="L27" s="65"/>
      <c r="M27" s="65"/>
      <c r="N27" s="65"/>
      <c r="O27" s="65"/>
      <c r="P27" s="66">
        <v>1011.9</v>
      </c>
      <c r="Q27" s="66">
        <v>841</v>
      </c>
      <c r="R27" s="66">
        <v>870.5</v>
      </c>
      <c r="S27" s="66">
        <v>961.6</v>
      </c>
      <c r="T27" s="66">
        <v>984.1</v>
      </c>
      <c r="U27" s="66">
        <v>977.1</v>
      </c>
      <c r="V27" s="66">
        <v>1023.2</v>
      </c>
      <c r="W27" s="66">
        <v>1023.3</v>
      </c>
      <c r="X27" s="66">
        <v>749.3</v>
      </c>
      <c r="Y27" s="66">
        <v>570.9</v>
      </c>
      <c r="Z27" s="66">
        <v>846.2</v>
      </c>
      <c r="AA27" s="66">
        <v>1239.9000000000001</v>
      </c>
      <c r="AB27" s="66">
        <v>1248.6099999999999</v>
      </c>
      <c r="AC27" s="66">
        <v>1312.81</v>
      </c>
    </row>
    <row r="28" spans="2:36" s="59" customFormat="1" x14ac:dyDescent="0.25">
      <c r="B28" s="65" t="s">
        <v>150</v>
      </c>
      <c r="C28" s="60" t="s">
        <v>146</v>
      </c>
      <c r="D28" s="65"/>
      <c r="E28" s="65"/>
      <c r="F28" s="65"/>
      <c r="G28" s="65"/>
      <c r="H28" s="65"/>
      <c r="I28" s="65"/>
      <c r="J28" s="65"/>
      <c r="K28" s="65"/>
      <c r="L28" s="65"/>
      <c r="M28" s="65"/>
      <c r="N28" s="65"/>
      <c r="O28" s="65"/>
      <c r="P28" s="66">
        <v>195.3</v>
      </c>
      <c r="Q28" s="66">
        <v>201.3</v>
      </c>
      <c r="R28" s="66">
        <v>207.7</v>
      </c>
      <c r="S28" s="66">
        <v>205.4</v>
      </c>
      <c r="T28" s="66">
        <v>218.6</v>
      </c>
      <c r="U28" s="66">
        <v>207.7</v>
      </c>
      <c r="V28" s="66">
        <v>216.9</v>
      </c>
      <c r="W28" s="66">
        <v>228.4</v>
      </c>
      <c r="X28" s="66">
        <v>149.4</v>
      </c>
      <c r="Y28" s="66">
        <v>72.2</v>
      </c>
      <c r="Z28" s="66">
        <v>114.4</v>
      </c>
      <c r="AA28" s="66">
        <v>167.8</v>
      </c>
      <c r="AB28" s="66">
        <v>180.72</v>
      </c>
      <c r="AC28" s="66">
        <v>176.31</v>
      </c>
      <c r="AD28" s="68"/>
      <c r="AE28" s="68"/>
      <c r="AF28" s="68"/>
    </row>
    <row r="29" spans="2:36" s="59" customFormat="1" x14ac:dyDescent="0.25">
      <c r="B29" s="65" t="s">
        <v>151</v>
      </c>
      <c r="C29" s="60" t="s">
        <v>146</v>
      </c>
      <c r="D29" s="65"/>
      <c r="E29" s="65"/>
      <c r="F29" s="65"/>
      <c r="G29" s="65"/>
      <c r="H29" s="65"/>
      <c r="I29" s="65"/>
      <c r="J29" s="65"/>
      <c r="K29" s="65"/>
      <c r="L29" s="65"/>
      <c r="M29" s="65"/>
      <c r="N29" s="65"/>
      <c r="O29" s="65"/>
      <c r="P29" s="66">
        <v>386.7</v>
      </c>
      <c r="Q29" s="66">
        <v>420.5</v>
      </c>
      <c r="R29" s="66">
        <v>390.7</v>
      </c>
      <c r="S29" s="66">
        <v>397.5</v>
      </c>
      <c r="T29" s="66">
        <v>423.4</v>
      </c>
      <c r="U29" s="66">
        <v>398.3</v>
      </c>
      <c r="V29" s="66">
        <v>411</v>
      </c>
      <c r="W29" s="66">
        <v>510.4</v>
      </c>
      <c r="X29" s="66">
        <v>518.29999999999995</v>
      </c>
      <c r="Y29" s="66">
        <v>574.29999999999995</v>
      </c>
      <c r="Z29" s="66">
        <v>626.29999999999995</v>
      </c>
      <c r="AA29" s="66">
        <v>608.20000000000005</v>
      </c>
      <c r="AB29" s="66">
        <v>671.71</v>
      </c>
      <c r="AC29" s="66">
        <v>605.41</v>
      </c>
    </row>
    <row r="30" spans="2:36" s="59" customFormat="1" x14ac:dyDescent="0.25">
      <c r="B30" s="65" t="s">
        <v>152</v>
      </c>
      <c r="C30" s="60" t="s">
        <v>146</v>
      </c>
      <c r="D30" s="65"/>
      <c r="E30" s="65"/>
      <c r="F30" s="65"/>
      <c r="G30" s="65"/>
      <c r="H30" s="65"/>
      <c r="I30" s="65"/>
      <c r="J30" s="65"/>
      <c r="K30" s="65"/>
      <c r="L30" s="65"/>
      <c r="M30" s="65"/>
      <c r="N30" s="65"/>
      <c r="O30" s="65"/>
      <c r="P30" s="66">
        <v>136.5</v>
      </c>
      <c r="Q30" s="66">
        <v>68.2</v>
      </c>
      <c r="R30" s="66">
        <v>57.6</v>
      </c>
      <c r="S30" s="66">
        <v>58.7</v>
      </c>
      <c r="T30" s="66">
        <v>55.6</v>
      </c>
      <c r="U30" s="66">
        <v>54.1</v>
      </c>
      <c r="V30" s="66">
        <v>53.9</v>
      </c>
      <c r="W30" s="66">
        <v>58.7</v>
      </c>
      <c r="X30" s="66">
        <v>59.7</v>
      </c>
      <c r="Y30" s="66">
        <v>189</v>
      </c>
      <c r="Z30" s="66">
        <v>77.599999999999994</v>
      </c>
      <c r="AA30" s="67">
        <f>SUM(AA35:AA36)</f>
        <v>253.5</v>
      </c>
      <c r="AB30" s="67">
        <f>SUM(AB35:AB36)</f>
        <v>246.47000000000003</v>
      </c>
      <c r="AC30" s="67">
        <f>SUM(AC35:AC36)</f>
        <v>362.11</v>
      </c>
    </row>
    <row r="31" spans="2:36" s="59" customFormat="1" x14ac:dyDescent="0.25">
      <c r="B31" s="65" t="s">
        <v>153</v>
      </c>
      <c r="C31" s="60" t="s">
        <v>146</v>
      </c>
      <c r="D31" s="65"/>
      <c r="E31" s="65"/>
      <c r="F31" s="65"/>
      <c r="G31" s="65"/>
      <c r="H31" s="65"/>
      <c r="I31" s="65"/>
      <c r="J31" s="65"/>
      <c r="K31" s="65"/>
      <c r="L31" s="65"/>
      <c r="M31" s="65"/>
      <c r="N31" s="65"/>
      <c r="O31" s="65"/>
      <c r="P31" s="66">
        <v>1.7</v>
      </c>
      <c r="Q31" s="66">
        <v>3.4</v>
      </c>
      <c r="R31" s="66">
        <v>3.6</v>
      </c>
      <c r="S31" s="66">
        <v>4.0999999999999996</v>
      </c>
      <c r="T31" s="66">
        <v>4.8</v>
      </c>
      <c r="U31" s="66">
        <v>5.7</v>
      </c>
      <c r="V31" s="66">
        <v>5.6</v>
      </c>
      <c r="W31" s="66">
        <v>5.3</v>
      </c>
      <c r="X31" s="66">
        <v>3.8</v>
      </c>
      <c r="Y31" s="66">
        <v>3.3</v>
      </c>
      <c r="Z31" s="66">
        <v>4</v>
      </c>
      <c r="AA31" s="67">
        <f>SUM(AA37:AA39)</f>
        <v>12</v>
      </c>
      <c r="AB31" s="67">
        <f>SUM(AB37:AB39)</f>
        <v>12.71</v>
      </c>
      <c r="AC31" s="67">
        <f>SUM(AC37:AC39)</f>
        <v>12.360000000000001</v>
      </c>
    </row>
    <row r="32" spans="2:36" s="73" customFormat="1" x14ac:dyDescent="0.25">
      <c r="B32" s="63" t="s">
        <v>154</v>
      </c>
      <c r="C32" s="64" t="s">
        <v>146</v>
      </c>
      <c r="D32" s="63"/>
      <c r="E32" s="63"/>
      <c r="F32" s="63"/>
      <c r="G32" s="63"/>
      <c r="H32" s="63"/>
      <c r="I32" s="63"/>
      <c r="J32" s="63"/>
      <c r="K32" s="63"/>
      <c r="L32" s="63"/>
      <c r="M32" s="63"/>
      <c r="N32" s="63"/>
      <c r="O32" s="63"/>
      <c r="P32" s="74">
        <v>1732.1</v>
      </c>
      <c r="Q32" s="74">
        <v>1576.8</v>
      </c>
      <c r="R32" s="74">
        <v>1530.1</v>
      </c>
      <c r="S32" s="74">
        <v>1627.3</v>
      </c>
      <c r="T32" s="74">
        <v>1686.5</v>
      </c>
      <c r="U32" s="74">
        <v>1642.82</v>
      </c>
      <c r="V32" s="74">
        <v>1710.62</v>
      </c>
      <c r="W32" s="74">
        <v>1826.21</v>
      </c>
      <c r="X32" s="74">
        <v>1480.49</v>
      </c>
      <c r="Y32" s="74">
        <v>1281.83</v>
      </c>
      <c r="Z32" s="74">
        <v>1668.4</v>
      </c>
      <c r="AA32" s="74">
        <v>2281.4</v>
      </c>
      <c r="AB32" s="74">
        <v>2360.21</v>
      </c>
      <c r="AC32" s="74">
        <v>2469.0100000000002</v>
      </c>
    </row>
    <row r="33" spans="2:32" s="73" customFormat="1" x14ac:dyDescent="0.25">
      <c r="B33" s="75" t="s">
        <v>155</v>
      </c>
      <c r="C33" s="64"/>
      <c r="D33" s="63"/>
      <c r="E33" s="63"/>
      <c r="F33" s="63"/>
      <c r="G33" s="63"/>
      <c r="H33" s="63"/>
      <c r="I33" s="63"/>
      <c r="J33" s="63"/>
      <c r="K33" s="63"/>
      <c r="L33" s="63"/>
      <c r="M33" s="63"/>
      <c r="N33" s="63"/>
      <c r="O33" s="63"/>
      <c r="P33" s="76">
        <f t="shared" ref="P33:Z33" si="4">P32-SUM(P27:P31)</f>
        <v>0</v>
      </c>
      <c r="Q33" s="76">
        <f t="shared" si="4"/>
        <v>42.399999999999864</v>
      </c>
      <c r="R33" s="76">
        <f t="shared" si="4"/>
        <v>0</v>
      </c>
      <c r="S33" s="76">
        <f t="shared" si="4"/>
        <v>0</v>
      </c>
      <c r="T33" s="76">
        <f t="shared" si="4"/>
        <v>0</v>
      </c>
      <c r="U33" s="76">
        <f t="shared" si="4"/>
        <v>-7.999999999992724E-2</v>
      </c>
      <c r="V33" s="76">
        <f t="shared" si="4"/>
        <v>1.9999999999754436E-2</v>
      </c>
      <c r="W33" s="76">
        <f t="shared" si="4"/>
        <v>0.11000000000012733</v>
      </c>
      <c r="X33" s="76">
        <f t="shared" si="4"/>
        <v>-9.9999999999909051E-3</v>
      </c>
      <c r="Y33" s="76">
        <f t="shared" si="4"/>
        <v>-127.87000000000012</v>
      </c>
      <c r="Z33" s="76">
        <f t="shared" si="4"/>
        <v>-9.9999999999909051E-2</v>
      </c>
      <c r="AA33" s="76">
        <f>AA32-SUM(AA27:AA31)</f>
        <v>0</v>
      </c>
      <c r="AB33" s="76">
        <f>AB32-SUM(AB27:AB31)</f>
        <v>-1.0000000000218279E-2</v>
      </c>
      <c r="AC33" s="76">
        <f>AC32-SUM(AC27:AC31)</f>
        <v>1.0000000000218279E-2</v>
      </c>
    </row>
    <row r="34" spans="2:32" s="59" customFormat="1" x14ac:dyDescent="0.25">
      <c r="B34" s="77"/>
      <c r="C34" s="60"/>
      <c r="D34" s="77"/>
      <c r="E34" s="77"/>
      <c r="F34" s="77"/>
      <c r="G34" s="77"/>
      <c r="H34" s="77"/>
      <c r="I34" s="77"/>
      <c r="J34" s="77"/>
      <c r="K34" s="77"/>
      <c r="L34" s="77"/>
      <c r="M34" s="77"/>
      <c r="N34" s="77"/>
      <c r="O34" s="77"/>
      <c r="P34" s="77"/>
      <c r="Q34" s="77"/>
    </row>
    <row r="35" spans="2:32" s="59" customFormat="1" x14ac:dyDescent="0.25">
      <c r="B35" s="71" t="s">
        <v>156</v>
      </c>
      <c r="C35" s="60" t="s">
        <v>146</v>
      </c>
      <c r="D35" s="71"/>
      <c r="E35" s="71"/>
      <c r="F35" s="71"/>
      <c r="G35" s="71"/>
      <c r="H35" s="71"/>
      <c r="I35" s="71"/>
      <c r="J35" s="71"/>
      <c r="K35" s="71"/>
      <c r="L35" s="71"/>
      <c r="M35" s="71"/>
      <c r="N35" s="71"/>
      <c r="O35" s="71"/>
      <c r="P35" s="71"/>
      <c r="Q35" s="71"/>
      <c r="AA35" s="66">
        <v>80.3</v>
      </c>
      <c r="AB35" s="66">
        <v>79.010000000000005</v>
      </c>
      <c r="AC35" s="66">
        <v>110.67</v>
      </c>
    </row>
    <row r="36" spans="2:32" s="59" customFormat="1" x14ac:dyDescent="0.25">
      <c r="B36" s="71" t="s">
        <v>157</v>
      </c>
      <c r="C36" s="60" t="s">
        <v>146</v>
      </c>
      <c r="D36" s="71"/>
      <c r="E36" s="71"/>
      <c r="F36" s="71"/>
      <c r="G36" s="71"/>
      <c r="H36" s="71"/>
      <c r="I36" s="71"/>
      <c r="J36" s="71"/>
      <c r="K36" s="71"/>
      <c r="L36" s="71"/>
      <c r="M36" s="71"/>
      <c r="N36" s="71"/>
      <c r="O36" s="71"/>
      <c r="P36" s="71"/>
      <c r="Q36" s="71"/>
      <c r="AA36" s="66">
        <v>173.2</v>
      </c>
      <c r="AB36" s="66">
        <v>167.46</v>
      </c>
      <c r="AC36" s="66">
        <v>251.44</v>
      </c>
    </row>
    <row r="37" spans="2:32" s="59" customFormat="1" x14ac:dyDescent="0.25">
      <c r="B37" s="71" t="s">
        <v>158</v>
      </c>
      <c r="C37" s="60" t="s">
        <v>146</v>
      </c>
      <c r="D37" s="71"/>
      <c r="E37" s="71"/>
      <c r="F37" s="71"/>
      <c r="G37" s="71"/>
      <c r="H37" s="71"/>
      <c r="I37" s="71"/>
      <c r="J37" s="71"/>
      <c r="K37" s="71"/>
      <c r="L37" s="71"/>
      <c r="M37" s="71"/>
      <c r="N37" s="71"/>
      <c r="O37" s="71"/>
      <c r="P37" s="71"/>
      <c r="Q37" s="71"/>
      <c r="AA37" s="66">
        <v>7</v>
      </c>
      <c r="AB37" s="66">
        <v>11.13</v>
      </c>
      <c r="AC37" s="66">
        <v>10.3</v>
      </c>
    </row>
    <row r="38" spans="2:32" s="59" customFormat="1" x14ac:dyDescent="0.25">
      <c r="B38" s="71" t="s">
        <v>159</v>
      </c>
      <c r="C38" s="60" t="s">
        <v>146</v>
      </c>
      <c r="D38" s="71"/>
      <c r="E38" s="71"/>
      <c r="F38" s="71"/>
      <c r="G38" s="71"/>
      <c r="H38" s="71"/>
      <c r="I38" s="71"/>
      <c r="J38" s="71"/>
      <c r="K38" s="71"/>
      <c r="L38" s="71"/>
      <c r="M38" s="71"/>
      <c r="N38" s="71"/>
      <c r="O38" s="71"/>
      <c r="P38" s="71"/>
      <c r="Q38" s="71"/>
      <c r="AA38" s="66">
        <v>0.7</v>
      </c>
      <c r="AB38" s="66">
        <v>1.54</v>
      </c>
      <c r="AC38" s="66">
        <v>1.99</v>
      </c>
    </row>
    <row r="39" spans="2:32" s="59" customFormat="1" x14ac:dyDescent="0.25">
      <c r="B39" s="71" t="s">
        <v>160</v>
      </c>
      <c r="C39" s="60" t="s">
        <v>146</v>
      </c>
      <c r="D39" s="71"/>
      <c r="E39" s="71"/>
      <c r="F39" s="71"/>
      <c r="G39" s="71"/>
      <c r="H39" s="71"/>
      <c r="I39" s="71"/>
      <c r="J39" s="71"/>
      <c r="K39" s="71"/>
      <c r="L39" s="71"/>
      <c r="M39" s="71"/>
      <c r="N39" s="71"/>
      <c r="O39" s="71"/>
      <c r="P39" s="71"/>
      <c r="Q39" s="71"/>
      <c r="AA39" s="66">
        <v>4.3</v>
      </c>
      <c r="AB39" s="66">
        <v>0.04</v>
      </c>
      <c r="AC39" s="66">
        <v>7.0000000000000007E-2</v>
      </c>
    </row>
    <row r="40" spans="2:32" s="59" customFormat="1" x14ac:dyDescent="0.25">
      <c r="B40" s="65"/>
      <c r="C40" s="60"/>
      <c r="D40" s="65"/>
      <c r="E40" s="65"/>
      <c r="F40" s="65"/>
      <c r="G40" s="65"/>
      <c r="H40" s="65"/>
      <c r="I40" s="65"/>
      <c r="J40" s="65"/>
      <c r="K40" s="65"/>
      <c r="L40" s="65"/>
      <c r="M40" s="65"/>
      <c r="N40" s="65"/>
      <c r="O40" s="65"/>
      <c r="P40" s="65"/>
      <c r="Q40" s="65"/>
      <c r="AA40" s="66"/>
      <c r="AB40" s="66"/>
    </row>
    <row r="41" spans="2:32" s="59" customFormat="1" x14ac:dyDescent="0.25">
      <c r="B41" s="63" t="s">
        <v>162</v>
      </c>
      <c r="C41" s="64"/>
      <c r="D41" s="63"/>
      <c r="E41" s="63"/>
      <c r="F41" s="63"/>
      <c r="G41" s="63"/>
      <c r="H41" s="63"/>
      <c r="I41" s="63"/>
      <c r="J41" s="63"/>
      <c r="K41" s="63"/>
      <c r="L41" s="63"/>
      <c r="M41" s="63"/>
      <c r="N41" s="63"/>
      <c r="O41" s="63"/>
      <c r="P41" s="63"/>
      <c r="Q41" s="63"/>
    </row>
    <row r="42" spans="2:32" s="59" customFormat="1" x14ac:dyDescent="0.25">
      <c r="B42" s="65" t="s">
        <v>163</v>
      </c>
      <c r="C42" s="60" t="s">
        <v>58</v>
      </c>
      <c r="D42" s="65"/>
      <c r="E42" s="65"/>
      <c r="F42" s="65"/>
      <c r="G42" s="65"/>
      <c r="H42" s="65"/>
      <c r="I42" s="65"/>
      <c r="J42" s="65"/>
      <c r="K42" s="65"/>
      <c r="L42" s="65"/>
      <c r="M42" s="65"/>
      <c r="N42" s="65"/>
      <c r="O42" s="65"/>
      <c r="P42" s="69">
        <f t="shared" ref="P42:AA47" si="5">P27/P12</f>
        <v>0.37736341599850831</v>
      </c>
      <c r="Q42" s="69">
        <f t="shared" si="5"/>
        <v>0.33768319614535236</v>
      </c>
      <c r="R42" s="69">
        <f t="shared" si="5"/>
        <v>0.34760212434612464</v>
      </c>
      <c r="S42" s="69">
        <f t="shared" si="5"/>
        <v>0.37388700960379484</v>
      </c>
      <c r="T42" s="69">
        <f t="shared" si="5"/>
        <v>0.37608438109068676</v>
      </c>
      <c r="U42" s="69">
        <f t="shared" si="5"/>
        <v>0.37443954780609312</v>
      </c>
      <c r="V42" s="69">
        <f t="shared" si="5"/>
        <v>0.37962378955960374</v>
      </c>
      <c r="W42" s="69">
        <f t="shared" si="5"/>
        <v>0.37918256938525957</v>
      </c>
      <c r="X42" s="69">
        <f t="shared" si="5"/>
        <v>0.3768735539684136</v>
      </c>
      <c r="Y42" s="69">
        <f t="shared" si="5"/>
        <v>0.36544616566380744</v>
      </c>
      <c r="Z42" s="69">
        <f t="shared" si="5"/>
        <v>0.37824065796531381</v>
      </c>
      <c r="AA42" s="69">
        <f t="shared" si="5"/>
        <v>0.41033193235595861</v>
      </c>
      <c r="AB42" s="69">
        <f t="shared" ref="AB42:AC47" si="6">AB27/AB12</f>
        <v>0.41207842826638674</v>
      </c>
      <c r="AC42" s="69">
        <f t="shared" si="6"/>
        <v>0.41741704503542038</v>
      </c>
    </row>
    <row r="43" spans="2:32" s="59" customFormat="1" x14ac:dyDescent="0.25">
      <c r="B43" s="65" t="s">
        <v>164</v>
      </c>
      <c r="C43" s="60" t="s">
        <v>58</v>
      </c>
      <c r="D43" s="65"/>
      <c r="E43" s="65"/>
      <c r="F43" s="65"/>
      <c r="G43" s="65"/>
      <c r="H43" s="65"/>
      <c r="I43" s="65"/>
      <c r="J43" s="65"/>
      <c r="K43" s="65"/>
      <c r="L43" s="65"/>
      <c r="M43" s="65"/>
      <c r="N43" s="65"/>
      <c r="O43" s="65"/>
      <c r="P43" s="69">
        <f t="shared" si="5"/>
        <v>0.12781413612565445</v>
      </c>
      <c r="Q43" s="69">
        <f t="shared" si="5"/>
        <v>0.13104615584922857</v>
      </c>
      <c r="R43" s="69">
        <f t="shared" si="5"/>
        <v>0.13341469681397738</v>
      </c>
      <c r="S43" s="69">
        <f t="shared" si="5"/>
        <v>0.11016949152542373</v>
      </c>
      <c r="T43" s="69">
        <f t="shared" si="5"/>
        <v>0.11805368040179294</v>
      </c>
      <c r="U43" s="69">
        <f t="shared" si="5"/>
        <v>0.13345755959647881</v>
      </c>
      <c r="V43" s="69">
        <f t="shared" si="5"/>
        <v>0.12229364005412721</v>
      </c>
      <c r="W43" s="69">
        <f t="shared" si="5"/>
        <v>0.13602525162289322</v>
      </c>
      <c r="X43" s="69">
        <f t="shared" si="5"/>
        <v>0.1209324915007285</v>
      </c>
      <c r="Y43" s="69">
        <f t="shared" si="5"/>
        <v>0.1808617234468938</v>
      </c>
      <c r="Z43" s="69">
        <f t="shared" si="5"/>
        <v>0.17747440273037543</v>
      </c>
      <c r="AA43" s="69">
        <f t="shared" si="5"/>
        <v>0.17066720911310007</v>
      </c>
      <c r="AB43" s="69">
        <f t="shared" si="6"/>
        <v>0.19005752626542008</v>
      </c>
      <c r="AC43" s="69">
        <f t="shared" si="6"/>
        <v>0.18407233016297256</v>
      </c>
    </row>
    <row r="44" spans="2:32" s="59" customFormat="1" x14ac:dyDescent="0.25">
      <c r="B44" s="65" t="s">
        <v>165</v>
      </c>
      <c r="C44" s="60" t="s">
        <v>58</v>
      </c>
      <c r="D44" s="65"/>
      <c r="E44" s="65"/>
      <c r="F44" s="65"/>
      <c r="G44" s="65"/>
      <c r="H44" s="65"/>
      <c r="I44" s="65"/>
      <c r="J44" s="65"/>
      <c r="K44" s="65"/>
      <c r="L44" s="65"/>
      <c r="M44" s="65"/>
      <c r="N44" s="65"/>
      <c r="O44" s="65"/>
      <c r="P44" s="69">
        <f t="shared" si="5"/>
        <v>0.79502467105263164</v>
      </c>
      <c r="Q44" s="69">
        <f t="shared" si="5"/>
        <v>0.79384557296582969</v>
      </c>
      <c r="R44" s="69">
        <f t="shared" si="5"/>
        <v>0.79394432026010964</v>
      </c>
      <c r="S44" s="69">
        <f t="shared" si="5"/>
        <v>0.79404714342788651</v>
      </c>
      <c r="T44" s="69">
        <f t="shared" si="5"/>
        <v>0.80647619047619046</v>
      </c>
      <c r="U44" s="69">
        <f t="shared" si="5"/>
        <v>0.79390073749252543</v>
      </c>
      <c r="V44" s="69">
        <f t="shared" si="5"/>
        <v>0.79374275782155279</v>
      </c>
      <c r="W44" s="69">
        <f t="shared" si="5"/>
        <v>0.79439688715953305</v>
      </c>
      <c r="X44" s="69">
        <f t="shared" si="5"/>
        <v>0.79445125689760876</v>
      </c>
      <c r="Y44" s="69">
        <f t="shared" si="5"/>
        <v>0.79443906487757643</v>
      </c>
      <c r="Z44" s="69">
        <f t="shared" si="5"/>
        <v>0.79449448179627047</v>
      </c>
      <c r="AA44" s="69">
        <f t="shared" si="5"/>
        <v>0.79628174914899197</v>
      </c>
      <c r="AB44" s="69">
        <f t="shared" si="6"/>
        <v>0.79433085391956293</v>
      </c>
      <c r="AC44" s="69">
        <f t="shared" si="6"/>
        <v>0.78969268496295519</v>
      </c>
      <c r="AD44" s="68"/>
      <c r="AE44" s="68"/>
      <c r="AF44" s="68"/>
    </row>
    <row r="45" spans="2:32" s="59" customFormat="1" x14ac:dyDescent="0.25">
      <c r="B45" s="65" t="s">
        <v>166</v>
      </c>
      <c r="C45" s="60" t="s">
        <v>58</v>
      </c>
      <c r="D45" s="65"/>
      <c r="E45" s="65"/>
      <c r="F45" s="65"/>
      <c r="G45" s="65"/>
      <c r="H45" s="65"/>
      <c r="I45" s="65"/>
      <c r="J45" s="65"/>
      <c r="K45" s="65"/>
      <c r="L45" s="65"/>
      <c r="M45" s="65"/>
      <c r="N45" s="65"/>
      <c r="O45" s="65"/>
      <c r="P45" s="69">
        <f t="shared" si="5"/>
        <v>0.17295995945261022</v>
      </c>
      <c r="Q45" s="69">
        <f t="shared" si="5"/>
        <v>8.2656647679069203E-2</v>
      </c>
      <c r="R45" s="69">
        <f t="shared" si="5"/>
        <v>6.9801260300533199E-2</v>
      </c>
      <c r="S45" s="69">
        <f t="shared" si="5"/>
        <v>6.8422893111085209E-2</v>
      </c>
      <c r="T45" s="69">
        <f t="shared" si="5"/>
        <v>6.723908574192769E-2</v>
      </c>
      <c r="U45" s="69">
        <f t="shared" si="5"/>
        <v>6.5133638333734645E-2</v>
      </c>
      <c r="V45" s="69">
        <f t="shared" si="5"/>
        <v>6.3546333411931138E-2</v>
      </c>
      <c r="W45" s="69">
        <f t="shared" si="5"/>
        <v>7.0953704822917935E-2</v>
      </c>
      <c r="X45" s="69">
        <f t="shared" si="5"/>
        <v>7.9951787866613097E-2</v>
      </c>
      <c r="Y45" s="69">
        <f t="shared" si="5"/>
        <v>7.9435127978817299E-2</v>
      </c>
      <c r="Z45" s="69">
        <f t="shared" si="5"/>
        <v>0.10003867474539124</v>
      </c>
      <c r="AA45" s="69">
        <f t="shared" si="5"/>
        <v>9.7959656851379542E-2</v>
      </c>
      <c r="AB45" s="69">
        <f t="shared" si="6"/>
        <v>9.8032742546218243E-2</v>
      </c>
      <c r="AC45" s="69">
        <f t="shared" si="6"/>
        <v>0.1469304118482451</v>
      </c>
    </row>
    <row r="46" spans="2:32" s="59" customFormat="1" x14ac:dyDescent="0.25">
      <c r="B46" s="65" t="s">
        <v>167</v>
      </c>
      <c r="C46" s="60" t="s">
        <v>58</v>
      </c>
      <c r="D46" s="65"/>
      <c r="E46" s="65"/>
      <c r="F46" s="65"/>
      <c r="G46" s="65"/>
      <c r="H46" s="65"/>
      <c r="I46" s="65"/>
      <c r="J46" s="65"/>
      <c r="K46" s="65"/>
      <c r="L46" s="65"/>
      <c r="M46" s="65"/>
      <c r="N46" s="65"/>
      <c r="O46" s="65"/>
      <c r="P46" s="69">
        <f t="shared" si="5"/>
        <v>0.23943661971830987</v>
      </c>
      <c r="Q46" s="69">
        <f t="shared" si="5"/>
        <v>0.24460431654676257</v>
      </c>
      <c r="R46" s="69">
        <f t="shared" si="5"/>
        <v>0.24000000000000002</v>
      </c>
      <c r="S46" s="69">
        <f t="shared" si="5"/>
        <v>0.24550898203592814</v>
      </c>
      <c r="T46" s="69">
        <f t="shared" si="5"/>
        <v>0.24365482233502539</v>
      </c>
      <c r="U46" s="69">
        <f t="shared" si="5"/>
        <v>0.24358974358974361</v>
      </c>
      <c r="V46" s="69">
        <f t="shared" si="5"/>
        <v>0.2424242424242424</v>
      </c>
      <c r="W46" s="69">
        <f t="shared" si="5"/>
        <v>0.24090909090909091</v>
      </c>
      <c r="X46" s="69">
        <f t="shared" si="5"/>
        <v>0.24358974358974358</v>
      </c>
      <c r="Y46" s="69">
        <f t="shared" si="5"/>
        <v>0.2462686567164179</v>
      </c>
      <c r="Z46" s="69">
        <f t="shared" si="5"/>
        <v>0.24242424242424243</v>
      </c>
      <c r="AA46" s="69">
        <f t="shared" si="5"/>
        <v>0.24291497975708504</v>
      </c>
      <c r="AB46" s="69">
        <f t="shared" si="6"/>
        <v>0.24255725190839697</v>
      </c>
      <c r="AC46" s="69">
        <f t="shared" si="6"/>
        <v>0.2423529411764706</v>
      </c>
    </row>
    <row r="47" spans="2:32" s="73" customFormat="1" x14ac:dyDescent="0.25">
      <c r="B47" s="63" t="s">
        <v>154</v>
      </c>
      <c r="C47" s="64" t="s">
        <v>58</v>
      </c>
      <c r="D47" s="63"/>
      <c r="E47" s="63"/>
      <c r="F47" s="63"/>
      <c r="G47" s="63"/>
      <c r="H47" s="63"/>
      <c r="I47" s="63"/>
      <c r="J47" s="63"/>
      <c r="K47" s="63"/>
      <c r="L47" s="63"/>
      <c r="M47" s="63"/>
      <c r="N47" s="63"/>
      <c r="O47" s="63"/>
      <c r="P47" s="79">
        <f t="shared" si="5"/>
        <v>0.31537453115327191</v>
      </c>
      <c r="Q47" s="79">
        <f t="shared" si="5"/>
        <v>0.29225436954386225</v>
      </c>
      <c r="R47" s="79">
        <f t="shared" si="5"/>
        <v>0.283698594578559</v>
      </c>
      <c r="S47" s="79">
        <f t="shared" si="5"/>
        <v>0.28000894762199735</v>
      </c>
      <c r="T47" s="79">
        <f t="shared" si="5"/>
        <v>0.28878424657534246</v>
      </c>
      <c r="U47" s="79">
        <f t="shared" si="5"/>
        <v>0.29753200675904512</v>
      </c>
      <c r="V47" s="79">
        <f t="shared" si="5"/>
        <v>0.29201882582695876</v>
      </c>
      <c r="W47" s="79">
        <f t="shared" si="5"/>
        <v>0.31113288071487594</v>
      </c>
      <c r="X47" s="79">
        <f t="shared" si="5"/>
        <v>0.31918462384253021</v>
      </c>
      <c r="Y47" s="79">
        <f t="shared" si="5"/>
        <v>0.37000805350529536</v>
      </c>
      <c r="Z47" s="79">
        <f t="shared" si="5"/>
        <v>0.37388790534029537</v>
      </c>
      <c r="AA47" s="79">
        <f t="shared" si="5"/>
        <v>0.30805168851861359</v>
      </c>
      <c r="AB47" s="79">
        <f t="shared" si="6"/>
        <v>0.31924540347811264</v>
      </c>
      <c r="AC47" s="79">
        <f t="shared" si="6"/>
        <v>0.33432542772222262</v>
      </c>
    </row>
    <row r="48" spans="2:32" s="73" customFormat="1" x14ac:dyDescent="0.25">
      <c r="B48" s="63"/>
      <c r="C48" s="64"/>
      <c r="D48" s="63"/>
      <c r="E48" s="63"/>
      <c r="F48" s="63"/>
      <c r="G48" s="63"/>
      <c r="H48" s="63"/>
      <c r="I48" s="63"/>
      <c r="J48" s="63"/>
      <c r="K48" s="63"/>
      <c r="L48" s="63"/>
      <c r="M48" s="63"/>
      <c r="N48" s="63"/>
      <c r="O48" s="63"/>
      <c r="P48" s="79"/>
      <c r="Q48" s="79"/>
      <c r="R48" s="79"/>
      <c r="S48" s="79"/>
      <c r="T48" s="79"/>
      <c r="U48" s="79"/>
      <c r="V48" s="79"/>
      <c r="W48" s="79"/>
      <c r="X48" s="79"/>
      <c r="Y48" s="79"/>
      <c r="Z48" s="79"/>
      <c r="AA48" s="79"/>
    </row>
    <row r="49" spans="1:32" s="59" customFormat="1" hidden="1" outlineLevel="1" x14ac:dyDescent="0.25">
      <c r="B49" s="63" t="s">
        <v>168</v>
      </c>
      <c r="C49" s="60"/>
      <c r="D49" s="65"/>
      <c r="E49" s="65"/>
      <c r="F49" s="65"/>
      <c r="G49" s="65"/>
      <c r="H49" s="65"/>
      <c r="I49" s="65"/>
      <c r="J49" s="65"/>
      <c r="K49" s="65"/>
      <c r="L49" s="65"/>
      <c r="M49" s="65"/>
      <c r="N49" s="65"/>
      <c r="O49" s="65"/>
      <c r="P49" s="65"/>
      <c r="Q49" s="65"/>
      <c r="AA49" s="66"/>
      <c r="AF49" s="72">
        <f>(AF61/W61)^(1/9)-1</f>
        <v>7.4086823298189497E-3</v>
      </c>
    </row>
    <row r="50" spans="1:32" hidden="1" outlineLevel="1" x14ac:dyDescent="0.25">
      <c r="B50" s="80" t="s">
        <v>169</v>
      </c>
      <c r="R50" s="81">
        <v>0.79400000000000004</v>
      </c>
      <c r="S50" s="81">
        <v>0.79400000000000004</v>
      </c>
      <c r="T50" s="81">
        <v>0.79400000000000004</v>
      </c>
      <c r="U50" s="81">
        <v>0.79400000000000004</v>
      </c>
      <c r="V50" s="81">
        <v>0.79400000000000004</v>
      </c>
      <c r="W50" s="81">
        <v>0.79400000000000004</v>
      </c>
      <c r="X50" s="81">
        <v>0.79400000000000004</v>
      </c>
      <c r="Y50" s="81">
        <v>0.79400000000000004</v>
      </c>
      <c r="Z50" s="81">
        <v>0.79400000000000004</v>
      </c>
      <c r="AA50" s="81">
        <v>0.79400000000000004</v>
      </c>
      <c r="AF50" s="72">
        <f>(AF62/W62)^(1/9)-1</f>
        <v>-1.7284519315133196E-2</v>
      </c>
    </row>
    <row r="51" spans="1:32" hidden="1" outlineLevel="1" x14ac:dyDescent="0.25">
      <c r="B51" s="80" t="s">
        <v>170</v>
      </c>
      <c r="R51" s="81">
        <v>0.9</v>
      </c>
      <c r="S51" s="81">
        <v>0.9</v>
      </c>
      <c r="T51" s="81">
        <v>0.9</v>
      </c>
      <c r="U51" s="81">
        <v>0.9</v>
      </c>
      <c r="V51" s="81">
        <v>0.9</v>
      </c>
      <c r="W51" s="81">
        <v>0.9</v>
      </c>
      <c r="X51" s="81">
        <v>0.9</v>
      </c>
      <c r="Y51" s="81">
        <v>0.9</v>
      </c>
      <c r="Z51" s="81">
        <v>0.9</v>
      </c>
      <c r="AA51" s="81">
        <v>0.9</v>
      </c>
      <c r="AF51" s="72">
        <f>(AF63/W63)^(1/9)-1</f>
        <v>0.17538708261517089</v>
      </c>
    </row>
    <row r="52" spans="1:32" hidden="1" outlineLevel="1" x14ac:dyDescent="0.25">
      <c r="AF52" s="72">
        <f>(AF64/W64)^(1/9)-1</f>
        <v>6.8682235007103687E-2</v>
      </c>
    </row>
    <row r="53" spans="1:32" s="59" customFormat="1" collapsed="1" x14ac:dyDescent="0.25">
      <c r="A53" s="59" t="s">
        <v>66</v>
      </c>
      <c r="B53" s="61" t="s">
        <v>171</v>
      </c>
      <c r="C53" s="62"/>
      <c r="D53" s="61"/>
      <c r="E53" s="61"/>
      <c r="F53" s="61"/>
      <c r="G53" s="61"/>
      <c r="H53" s="61"/>
      <c r="I53" s="61"/>
      <c r="J53" s="61"/>
      <c r="K53" s="61"/>
      <c r="L53" s="61"/>
      <c r="M53" s="61"/>
      <c r="N53" s="61"/>
      <c r="O53" s="61"/>
      <c r="P53" s="61"/>
      <c r="Q53" s="61"/>
      <c r="AA53" s="66"/>
      <c r="AF53" s="72"/>
    </row>
    <row r="54" spans="1:32" s="59" customFormat="1" x14ac:dyDescent="0.25">
      <c r="B54" s="61"/>
      <c r="C54" s="62"/>
      <c r="D54" s="61"/>
      <c r="E54" s="61"/>
      <c r="F54" s="61"/>
      <c r="G54" s="61"/>
      <c r="H54" s="61"/>
      <c r="I54" s="61"/>
      <c r="J54" s="61"/>
      <c r="K54" s="61"/>
      <c r="L54" s="61"/>
      <c r="M54" s="61"/>
      <c r="N54" s="61"/>
      <c r="O54" s="61"/>
      <c r="P54" s="61"/>
      <c r="Q54" s="61"/>
      <c r="AA54" s="66"/>
      <c r="AF54" s="72"/>
    </row>
    <row r="55" spans="1:32" s="59" customFormat="1" x14ac:dyDescent="0.25">
      <c r="B55" s="82" t="s">
        <v>172</v>
      </c>
      <c r="C55" s="62"/>
      <c r="D55" s="61"/>
      <c r="E55" s="61"/>
      <c r="F55" s="61"/>
      <c r="G55" s="61"/>
      <c r="H55" s="61"/>
      <c r="I55" s="61"/>
      <c r="J55" s="61"/>
      <c r="K55" s="61"/>
      <c r="L55" s="61"/>
      <c r="M55" s="61"/>
      <c r="N55" s="61"/>
      <c r="O55" s="61"/>
      <c r="P55" s="61"/>
      <c r="Q55" s="61"/>
      <c r="AA55" s="66"/>
      <c r="AF55" s="72"/>
    </row>
    <row r="56" spans="1:32" s="59" customFormat="1" x14ac:dyDescent="0.25">
      <c r="B56" s="82" t="s">
        <v>173</v>
      </c>
      <c r="C56" s="62"/>
      <c r="D56" s="61"/>
      <c r="E56" s="61"/>
      <c r="F56" s="61"/>
      <c r="G56" s="61"/>
      <c r="H56" s="61"/>
      <c r="I56" s="61"/>
      <c r="J56" s="61"/>
      <c r="K56" s="61"/>
      <c r="L56" s="61"/>
      <c r="M56" s="61"/>
      <c r="N56" s="61"/>
      <c r="O56" s="61"/>
      <c r="P56" s="61"/>
      <c r="Q56" s="61"/>
      <c r="AA56" s="66"/>
      <c r="AF56" s="72"/>
    </row>
    <row r="57" spans="1:32" s="59" customFormat="1" x14ac:dyDescent="0.25">
      <c r="B57" s="61"/>
      <c r="C57" s="62"/>
      <c r="D57" s="61"/>
      <c r="E57" s="61"/>
      <c r="F57" s="61"/>
      <c r="G57" s="61"/>
      <c r="H57" s="61"/>
      <c r="I57" s="61"/>
      <c r="J57" s="61"/>
      <c r="K57" s="61"/>
      <c r="L57" s="61"/>
      <c r="M57" s="61"/>
      <c r="N57" s="61"/>
      <c r="O57" s="61"/>
      <c r="P57" s="61"/>
      <c r="Q57" s="61"/>
      <c r="AA57" s="66"/>
      <c r="AF57" s="72"/>
    </row>
    <row r="58" spans="1:32" s="59" customFormat="1" x14ac:dyDescent="0.25">
      <c r="B58" s="61"/>
      <c r="C58" s="62"/>
      <c r="D58" s="61"/>
      <c r="E58" s="61"/>
      <c r="F58" s="61"/>
      <c r="G58" s="61"/>
      <c r="H58" s="61"/>
      <c r="I58" s="61"/>
      <c r="J58" s="61"/>
      <c r="K58" s="61"/>
      <c r="L58" s="61"/>
      <c r="M58" s="61"/>
      <c r="N58" s="61"/>
      <c r="O58" s="61"/>
      <c r="P58" s="61"/>
      <c r="Q58" s="61"/>
      <c r="AA58" s="66"/>
    </row>
    <row r="59" spans="1:32" s="59" customFormat="1" x14ac:dyDescent="0.25">
      <c r="B59" s="63" t="s">
        <v>174</v>
      </c>
      <c r="C59" s="64"/>
      <c r="D59" s="63"/>
      <c r="E59" s="63"/>
      <c r="F59" s="63"/>
      <c r="G59" s="63"/>
      <c r="H59" s="63"/>
      <c r="I59" s="63"/>
      <c r="J59" s="63"/>
      <c r="K59" s="63"/>
      <c r="L59" s="63"/>
      <c r="M59" s="63"/>
      <c r="N59" s="63"/>
      <c r="O59" s="63"/>
      <c r="P59" s="63"/>
      <c r="Q59" s="63"/>
      <c r="AA59" s="66"/>
    </row>
    <row r="60" spans="1:32" s="59" customFormat="1" x14ac:dyDescent="0.25">
      <c r="B60" s="65" t="s">
        <v>165</v>
      </c>
      <c r="C60" s="60" t="s">
        <v>146</v>
      </c>
      <c r="D60" s="65"/>
      <c r="E60" s="65"/>
      <c r="F60" s="65"/>
      <c r="G60" s="65"/>
      <c r="H60" s="65"/>
      <c r="I60" s="65"/>
      <c r="J60" s="65"/>
      <c r="K60" s="65"/>
      <c r="L60" s="65"/>
      <c r="M60" s="65"/>
      <c r="N60" s="66"/>
      <c r="O60" s="66"/>
      <c r="P60" s="66">
        <v>428.2</v>
      </c>
      <c r="Q60" s="66">
        <v>428.9</v>
      </c>
      <c r="R60" s="66">
        <v>394.1</v>
      </c>
      <c r="S60" s="66">
        <v>401</v>
      </c>
      <c r="T60" s="66">
        <v>427</v>
      </c>
      <c r="U60" s="66">
        <v>402</v>
      </c>
      <c r="V60" s="66">
        <v>415</v>
      </c>
      <c r="W60" s="66">
        <v>523</v>
      </c>
      <c r="X60" s="66">
        <v>530</v>
      </c>
      <c r="Y60" s="66">
        <v>586</v>
      </c>
      <c r="Z60" s="66">
        <v>638</v>
      </c>
      <c r="AA60" s="66">
        <v>621</v>
      </c>
      <c r="AB60" s="66">
        <v>689</v>
      </c>
      <c r="AC60" s="68">
        <v>694</v>
      </c>
      <c r="AD60" s="68">
        <v>716</v>
      </c>
      <c r="AE60" s="68">
        <v>738</v>
      </c>
      <c r="AF60" s="68">
        <v>762</v>
      </c>
    </row>
    <row r="61" spans="1:32" s="59" customFormat="1" x14ac:dyDescent="0.25">
      <c r="B61" s="65" t="s">
        <v>163</v>
      </c>
      <c r="C61" s="60" t="s">
        <v>146</v>
      </c>
      <c r="D61" s="65"/>
      <c r="E61" s="65"/>
      <c r="F61" s="65"/>
      <c r="G61" s="65"/>
      <c r="H61" s="65"/>
      <c r="I61" s="65"/>
      <c r="J61" s="65"/>
      <c r="K61" s="65"/>
      <c r="L61" s="65"/>
      <c r="M61" s="65"/>
      <c r="N61" s="66"/>
      <c r="O61" s="66"/>
      <c r="P61" s="66">
        <v>1076.8</v>
      </c>
      <c r="Q61" s="66">
        <v>1009.9</v>
      </c>
      <c r="R61" s="66">
        <v>967.1</v>
      </c>
      <c r="S61" s="66">
        <v>1059</v>
      </c>
      <c r="T61" s="66">
        <v>1079</v>
      </c>
      <c r="U61" s="66">
        <v>1070</v>
      </c>
      <c r="V61" s="66">
        <v>1115</v>
      </c>
      <c r="W61" s="66">
        <v>1121</v>
      </c>
      <c r="X61" s="66">
        <v>844</v>
      </c>
      <c r="Y61" s="66">
        <v>665</v>
      </c>
      <c r="Z61" s="66">
        <v>940</v>
      </c>
      <c r="AA61" s="66">
        <v>1365</v>
      </c>
      <c r="AB61" s="66">
        <v>1383</v>
      </c>
      <c r="AC61" s="68">
        <v>1407</v>
      </c>
      <c r="AD61" s="68">
        <v>1282</v>
      </c>
      <c r="AE61" s="68">
        <v>1164</v>
      </c>
      <c r="AF61" s="68">
        <v>1198</v>
      </c>
    </row>
    <row r="62" spans="1:32" s="59" customFormat="1" x14ac:dyDescent="0.25">
      <c r="B62" s="65" t="s">
        <v>164</v>
      </c>
      <c r="C62" s="60" t="s">
        <v>146</v>
      </c>
      <c r="D62" s="65"/>
      <c r="E62" s="65"/>
      <c r="F62" s="65"/>
      <c r="G62" s="65"/>
      <c r="H62" s="65"/>
      <c r="I62" s="65"/>
      <c r="J62" s="65"/>
      <c r="K62" s="65"/>
      <c r="L62" s="65"/>
      <c r="M62" s="65"/>
      <c r="N62" s="66"/>
      <c r="O62" s="66"/>
      <c r="P62" s="66">
        <v>216.3</v>
      </c>
      <c r="Q62" s="66">
        <v>200.8</v>
      </c>
      <c r="R62" s="66">
        <v>208.7</v>
      </c>
      <c r="S62" s="66">
        <v>217</v>
      </c>
      <c r="T62" s="66">
        <v>228</v>
      </c>
      <c r="U62" s="66">
        <v>227</v>
      </c>
      <c r="V62" s="66">
        <v>222</v>
      </c>
      <c r="W62" s="66">
        <v>241</v>
      </c>
      <c r="X62" s="66">
        <v>161</v>
      </c>
      <c r="Y62" s="66">
        <v>146</v>
      </c>
      <c r="Z62" s="66">
        <v>142</v>
      </c>
      <c r="AA62" s="66">
        <v>180</v>
      </c>
      <c r="AB62" s="66">
        <v>208</v>
      </c>
      <c r="AC62" s="68">
        <v>196</v>
      </c>
      <c r="AD62" s="68">
        <v>201</v>
      </c>
      <c r="AE62" s="68">
        <v>205</v>
      </c>
      <c r="AF62" s="68">
        <v>206</v>
      </c>
    </row>
    <row r="63" spans="1:32" s="59" customFormat="1" x14ac:dyDescent="0.25">
      <c r="B63" s="65" t="s">
        <v>166</v>
      </c>
      <c r="C63" s="60" t="s">
        <v>146</v>
      </c>
      <c r="D63" s="65"/>
      <c r="E63" s="65"/>
      <c r="F63" s="65"/>
      <c r="G63" s="65"/>
      <c r="H63" s="65"/>
      <c r="I63" s="65"/>
      <c r="J63" s="65"/>
      <c r="K63" s="65"/>
      <c r="L63" s="65"/>
      <c r="M63" s="65"/>
      <c r="N63" s="66"/>
      <c r="O63" s="66"/>
      <c r="P63" s="66">
        <v>91.5</v>
      </c>
      <c r="Q63" s="66">
        <v>87.5</v>
      </c>
      <c r="R63" s="66">
        <v>82.5</v>
      </c>
      <c r="S63" s="66">
        <v>82</v>
      </c>
      <c r="T63" s="66">
        <v>77</v>
      </c>
      <c r="U63" s="66">
        <v>74</v>
      </c>
      <c r="V63" s="66">
        <v>72</v>
      </c>
      <c r="W63" s="66">
        <v>110</v>
      </c>
      <c r="X63" s="66">
        <v>166</v>
      </c>
      <c r="Y63" s="66">
        <v>221</v>
      </c>
      <c r="Z63" s="66">
        <v>292</v>
      </c>
      <c r="AA63" s="66">
        <v>287</v>
      </c>
      <c r="AB63" s="66">
        <v>277</v>
      </c>
      <c r="AC63" s="68">
        <v>435</v>
      </c>
      <c r="AD63" s="68">
        <v>451</v>
      </c>
      <c r="AE63" s="68">
        <v>461</v>
      </c>
      <c r="AF63" s="68">
        <v>471</v>
      </c>
    </row>
    <row r="64" spans="1:32" s="59" customFormat="1" x14ac:dyDescent="0.25">
      <c r="B64" s="65" t="s">
        <v>167</v>
      </c>
      <c r="C64" s="60" t="s">
        <v>146</v>
      </c>
      <c r="D64" s="65"/>
      <c r="E64" s="65"/>
      <c r="F64" s="65"/>
      <c r="G64" s="65"/>
      <c r="H64" s="65"/>
      <c r="I64" s="65"/>
      <c r="J64" s="65"/>
      <c r="K64" s="65"/>
      <c r="L64" s="65"/>
      <c r="M64" s="65"/>
      <c r="N64" s="66"/>
      <c r="O64" s="66"/>
      <c r="P64" s="66">
        <v>18.399999999999999</v>
      </c>
      <c r="Q64" s="66">
        <v>18.2</v>
      </c>
      <c r="R64" s="66">
        <v>19.899999999999999</v>
      </c>
      <c r="S64" s="66">
        <v>22</v>
      </c>
      <c r="T64" s="66">
        <v>23</v>
      </c>
      <c r="U64" s="66">
        <v>26</v>
      </c>
      <c r="V64" s="66">
        <v>28</v>
      </c>
      <c r="W64" s="66">
        <v>11</v>
      </c>
      <c r="X64" s="66">
        <v>10</v>
      </c>
      <c r="Y64" s="66">
        <v>9</v>
      </c>
      <c r="Z64" s="66">
        <v>10</v>
      </c>
      <c r="AA64" s="66">
        <v>17</v>
      </c>
      <c r="AB64" s="66">
        <v>18</v>
      </c>
      <c r="AC64" s="68">
        <v>18</v>
      </c>
      <c r="AD64" s="68">
        <v>19</v>
      </c>
      <c r="AE64" s="68">
        <v>20</v>
      </c>
      <c r="AF64" s="68">
        <v>20</v>
      </c>
    </row>
    <row r="65" spans="2:32" s="73" customFormat="1" x14ac:dyDescent="0.25">
      <c r="B65" s="63" t="s">
        <v>154</v>
      </c>
      <c r="C65" s="64" t="s">
        <v>146</v>
      </c>
      <c r="D65" s="63"/>
      <c r="E65" s="63"/>
      <c r="F65" s="63"/>
      <c r="G65" s="63"/>
      <c r="H65" s="63"/>
      <c r="I65" s="63"/>
      <c r="J65" s="63"/>
      <c r="K65" s="63"/>
      <c r="L65" s="63"/>
      <c r="M65" s="63"/>
      <c r="P65" s="73">
        <f t="shared" ref="P65:AF65" si="7">SUM(P60:P64)</f>
        <v>1831.2</v>
      </c>
      <c r="Q65" s="73">
        <f t="shared" si="7"/>
        <v>1745.3</v>
      </c>
      <c r="R65" s="73">
        <f t="shared" si="7"/>
        <v>1672.3000000000002</v>
      </c>
      <c r="S65" s="73">
        <f t="shared" si="7"/>
        <v>1781</v>
      </c>
      <c r="T65" s="73">
        <f t="shared" si="7"/>
        <v>1834</v>
      </c>
      <c r="U65" s="73">
        <f t="shared" si="7"/>
        <v>1799</v>
      </c>
      <c r="V65" s="73">
        <f t="shared" si="7"/>
        <v>1852</v>
      </c>
      <c r="W65" s="73">
        <f t="shared" si="7"/>
        <v>2006</v>
      </c>
      <c r="X65" s="73">
        <f t="shared" si="7"/>
        <v>1711</v>
      </c>
      <c r="Y65" s="73">
        <f t="shared" si="7"/>
        <v>1627</v>
      </c>
      <c r="Z65" s="73">
        <f t="shared" si="7"/>
        <v>2022</v>
      </c>
      <c r="AA65" s="73">
        <f t="shared" si="7"/>
        <v>2470</v>
      </c>
      <c r="AB65" s="73">
        <f>SUM(AB60:AB64)</f>
        <v>2575</v>
      </c>
      <c r="AC65" s="73">
        <f t="shared" si="7"/>
        <v>2750</v>
      </c>
      <c r="AD65" s="73">
        <f t="shared" si="7"/>
        <v>2669</v>
      </c>
      <c r="AE65" s="73">
        <f t="shared" si="7"/>
        <v>2588</v>
      </c>
      <c r="AF65" s="73">
        <f t="shared" si="7"/>
        <v>2657</v>
      </c>
    </row>
    <row r="66" spans="2:32" s="73" customFormat="1" x14ac:dyDescent="0.2">
      <c r="B66" s="77" t="s">
        <v>175</v>
      </c>
      <c r="C66" s="60" t="s">
        <v>146</v>
      </c>
      <c r="D66" s="63"/>
      <c r="E66" s="63"/>
      <c r="F66" s="63"/>
      <c r="G66" s="83">
        <v>1326</v>
      </c>
      <c r="H66" s="83">
        <v>1324.1</v>
      </c>
      <c r="I66" s="83">
        <v>1369.3000000000002</v>
      </c>
      <c r="J66" s="83">
        <v>1460.2000000000003</v>
      </c>
      <c r="K66" s="83">
        <v>1508.7000000000003</v>
      </c>
      <c r="L66" s="83">
        <v>1594.6</v>
      </c>
      <c r="M66" s="83">
        <v>1648.6999999999998</v>
      </c>
      <c r="N66" s="83">
        <v>1631.5000000000002</v>
      </c>
      <c r="O66" s="83">
        <v>1651.6</v>
      </c>
      <c r="P66" s="83">
        <v>1730.6</v>
      </c>
      <c r="Q66" s="83">
        <v>1745.4</v>
      </c>
      <c r="R66" s="83">
        <v>1672.1999999999998</v>
      </c>
      <c r="S66" s="83">
        <v>1780.6</v>
      </c>
      <c r="T66" s="83">
        <v>1833.5978105499998</v>
      </c>
      <c r="U66" s="83">
        <v>1798.0714442400001</v>
      </c>
      <c r="V66" s="83">
        <v>1851.2883437299997</v>
      </c>
      <c r="W66" s="83">
        <v>2006.71578475</v>
      </c>
      <c r="X66" s="83">
        <v>1710.5455390100001</v>
      </c>
    </row>
    <row r="67" spans="2:32" s="73" customFormat="1" x14ac:dyDescent="0.2">
      <c r="B67" s="65" t="s">
        <v>176</v>
      </c>
      <c r="C67" s="60"/>
      <c r="D67" s="63"/>
      <c r="E67" s="63"/>
      <c r="F67" s="63"/>
      <c r="G67" s="83"/>
      <c r="H67" s="83"/>
      <c r="I67" s="83"/>
      <c r="J67" s="83"/>
      <c r="K67" s="83"/>
      <c r="L67" s="83"/>
      <c r="M67" s="83"/>
      <c r="N67" s="83"/>
      <c r="O67" s="83"/>
      <c r="P67" s="83"/>
      <c r="Q67" s="83"/>
      <c r="R67" s="83"/>
      <c r="S67" s="83"/>
      <c r="T67" s="83"/>
      <c r="U67" s="83"/>
      <c r="V67" s="83"/>
      <c r="W67" s="83"/>
      <c r="X67" s="83"/>
      <c r="Y67" s="83"/>
      <c r="Z67" s="83"/>
      <c r="AA67" s="83"/>
    </row>
    <row r="68" spans="2:32" s="73" customFormat="1" x14ac:dyDescent="0.2">
      <c r="B68" s="65"/>
      <c r="C68" s="60"/>
      <c r="D68" s="63"/>
      <c r="E68" s="63"/>
      <c r="F68" s="63"/>
      <c r="G68" s="83"/>
      <c r="H68" s="83"/>
      <c r="I68" s="83"/>
      <c r="J68" s="83"/>
      <c r="K68" s="83"/>
      <c r="L68" s="83"/>
      <c r="M68" s="83"/>
      <c r="N68" s="83"/>
      <c r="O68" s="83"/>
      <c r="P68" s="83"/>
      <c r="Q68" s="83"/>
      <c r="R68" s="83"/>
      <c r="S68" s="83"/>
      <c r="T68" s="83"/>
      <c r="U68" s="83"/>
      <c r="V68" s="83"/>
      <c r="W68" s="83"/>
      <c r="X68" s="83"/>
      <c r="Y68" s="83"/>
      <c r="Z68" s="83"/>
      <c r="AA68" s="83"/>
      <c r="AB68" s="84"/>
      <c r="AC68" s="84"/>
      <c r="AD68" s="84"/>
      <c r="AE68" s="84"/>
    </row>
    <row r="69" spans="2:32" s="59" customFormat="1" x14ac:dyDescent="0.25">
      <c r="B69" s="63" t="s">
        <v>177</v>
      </c>
      <c r="C69" s="64"/>
      <c r="D69" s="63"/>
      <c r="E69" s="63"/>
      <c r="F69" s="63"/>
      <c r="G69" s="63"/>
      <c r="H69" s="63"/>
      <c r="I69" s="63"/>
      <c r="J69" s="63"/>
      <c r="K69" s="63"/>
      <c r="L69" s="63"/>
      <c r="M69" s="63"/>
      <c r="N69" s="63"/>
      <c r="O69" s="63"/>
      <c r="P69" s="63"/>
      <c r="Q69" s="63"/>
    </row>
    <row r="70" spans="2:32" s="59" customFormat="1" x14ac:dyDescent="0.25">
      <c r="B70" s="65" t="s">
        <v>178</v>
      </c>
      <c r="C70" s="60" t="s">
        <v>146</v>
      </c>
      <c r="D70" s="65"/>
      <c r="E70" s="65"/>
      <c r="F70" s="65"/>
      <c r="G70" s="65"/>
      <c r="H70" s="65"/>
      <c r="I70" s="65"/>
      <c r="J70" s="65"/>
      <c r="K70" s="65"/>
      <c r="L70" s="65"/>
      <c r="M70" s="65"/>
      <c r="N70" s="65"/>
      <c r="O70" s="65"/>
      <c r="P70" s="67">
        <f t="shared" ref="P70:AA70" si="8">P60-P29</f>
        <v>41.5</v>
      </c>
      <c r="Q70" s="67">
        <f t="shared" si="8"/>
        <v>8.3999999999999773</v>
      </c>
      <c r="R70" s="67">
        <f t="shared" si="8"/>
        <v>3.4000000000000341</v>
      </c>
      <c r="S70" s="67">
        <f t="shared" si="8"/>
        <v>3.5</v>
      </c>
      <c r="T70" s="67">
        <f t="shared" si="8"/>
        <v>3.6000000000000227</v>
      </c>
      <c r="U70" s="67">
        <f t="shared" si="8"/>
        <v>3.6999999999999886</v>
      </c>
      <c r="V70" s="67">
        <f t="shared" si="8"/>
        <v>4</v>
      </c>
      <c r="W70" s="67">
        <f t="shared" si="8"/>
        <v>12.600000000000023</v>
      </c>
      <c r="X70" s="67">
        <f t="shared" si="8"/>
        <v>11.700000000000045</v>
      </c>
      <c r="Y70" s="67">
        <f t="shared" si="8"/>
        <v>11.700000000000045</v>
      </c>
      <c r="Z70" s="67">
        <f t="shared" si="8"/>
        <v>11.700000000000045</v>
      </c>
      <c r="AA70" s="67">
        <f t="shared" si="8"/>
        <v>12.799999999999955</v>
      </c>
    </row>
    <row r="71" spans="2:32" s="59" customFormat="1" x14ac:dyDescent="0.25">
      <c r="B71" s="65" t="s">
        <v>179</v>
      </c>
      <c r="C71" s="60" t="s">
        <v>146</v>
      </c>
      <c r="D71" s="65"/>
      <c r="E71" s="65"/>
      <c r="F71" s="65"/>
      <c r="G71" s="65"/>
      <c r="H71" s="65"/>
      <c r="I71" s="65"/>
      <c r="J71" s="65"/>
      <c r="K71" s="65"/>
      <c r="L71" s="65"/>
      <c r="M71" s="65"/>
      <c r="N71" s="65"/>
      <c r="O71" s="65"/>
      <c r="P71" s="67">
        <f t="shared" ref="P71:AA72" si="9">P61-P27</f>
        <v>64.899999999999977</v>
      </c>
      <c r="Q71" s="67">
        <f t="shared" si="9"/>
        <v>168.89999999999998</v>
      </c>
      <c r="R71" s="67">
        <f t="shared" si="9"/>
        <v>96.600000000000023</v>
      </c>
      <c r="S71" s="67">
        <f t="shared" si="9"/>
        <v>97.399999999999977</v>
      </c>
      <c r="T71" s="67">
        <f t="shared" si="9"/>
        <v>94.899999999999977</v>
      </c>
      <c r="U71" s="67">
        <f t="shared" si="9"/>
        <v>92.899999999999977</v>
      </c>
      <c r="V71" s="67">
        <f t="shared" si="9"/>
        <v>91.799999999999955</v>
      </c>
      <c r="W71" s="67">
        <f t="shared" si="9"/>
        <v>97.700000000000045</v>
      </c>
      <c r="X71" s="67">
        <f t="shared" si="9"/>
        <v>94.700000000000045</v>
      </c>
      <c r="Y71" s="67">
        <f t="shared" si="9"/>
        <v>94.100000000000023</v>
      </c>
      <c r="Z71" s="67">
        <f t="shared" si="9"/>
        <v>93.799999999999955</v>
      </c>
      <c r="AA71" s="67">
        <f t="shared" si="9"/>
        <v>125.09999999999991</v>
      </c>
    </row>
    <row r="72" spans="2:32" s="59" customFormat="1" x14ac:dyDescent="0.25">
      <c r="B72" s="65" t="s">
        <v>180</v>
      </c>
      <c r="C72" s="60" t="s">
        <v>146</v>
      </c>
      <c r="D72" s="65"/>
      <c r="E72" s="65"/>
      <c r="F72" s="65"/>
      <c r="G72" s="65"/>
      <c r="H72" s="65"/>
      <c r="I72" s="65"/>
      <c r="J72" s="65"/>
      <c r="K72" s="65"/>
      <c r="L72" s="65"/>
      <c r="M72" s="65"/>
      <c r="N72" s="65"/>
      <c r="O72" s="65"/>
      <c r="P72" s="67">
        <f t="shared" si="9"/>
        <v>21</v>
      </c>
      <c r="Q72" s="67">
        <f t="shared" si="9"/>
        <v>-0.5</v>
      </c>
      <c r="R72" s="67">
        <f t="shared" si="9"/>
        <v>1</v>
      </c>
      <c r="S72" s="67">
        <f t="shared" si="9"/>
        <v>11.599999999999994</v>
      </c>
      <c r="T72" s="67">
        <f t="shared" si="9"/>
        <v>9.4000000000000057</v>
      </c>
      <c r="U72" s="67">
        <f t="shared" si="9"/>
        <v>19.300000000000011</v>
      </c>
      <c r="V72" s="67">
        <f t="shared" si="9"/>
        <v>5.0999999999999943</v>
      </c>
      <c r="W72" s="67">
        <f t="shared" si="9"/>
        <v>12.599999999999994</v>
      </c>
      <c r="X72" s="67">
        <f t="shared" si="9"/>
        <v>11.599999999999994</v>
      </c>
      <c r="Y72" s="67">
        <f t="shared" si="9"/>
        <v>73.8</v>
      </c>
      <c r="Z72" s="67">
        <f t="shared" si="9"/>
        <v>27.599999999999994</v>
      </c>
      <c r="AA72" s="67">
        <f t="shared" si="9"/>
        <v>12.199999999999989</v>
      </c>
    </row>
    <row r="73" spans="2:32" s="59" customFormat="1" x14ac:dyDescent="0.25">
      <c r="B73" s="65" t="s">
        <v>166</v>
      </c>
      <c r="C73" s="60" t="s">
        <v>146</v>
      </c>
      <c r="D73" s="65"/>
      <c r="E73" s="65"/>
      <c r="F73" s="65"/>
      <c r="G73" s="65"/>
      <c r="H73" s="65"/>
      <c r="I73" s="65"/>
      <c r="J73" s="65"/>
      <c r="K73" s="65"/>
      <c r="L73" s="65"/>
      <c r="M73" s="65"/>
      <c r="N73" s="65"/>
      <c r="O73" s="65"/>
      <c r="P73" s="67">
        <f t="shared" ref="P73:AA74" si="10">P63-P30</f>
        <v>-45</v>
      </c>
      <c r="Q73" s="67">
        <f t="shared" si="10"/>
        <v>19.299999999999997</v>
      </c>
      <c r="R73" s="67">
        <f t="shared" si="10"/>
        <v>24.9</v>
      </c>
      <c r="S73" s="67">
        <f t="shared" si="10"/>
        <v>23.299999999999997</v>
      </c>
      <c r="T73" s="67">
        <f t="shared" si="10"/>
        <v>21.4</v>
      </c>
      <c r="U73" s="67">
        <f t="shared" si="10"/>
        <v>19.899999999999999</v>
      </c>
      <c r="V73" s="67">
        <f t="shared" si="10"/>
        <v>18.100000000000001</v>
      </c>
      <c r="W73" s="67">
        <f t="shared" si="10"/>
        <v>51.3</v>
      </c>
      <c r="X73" s="67">
        <f t="shared" si="10"/>
        <v>106.3</v>
      </c>
      <c r="Y73" s="67">
        <f t="shared" si="10"/>
        <v>32</v>
      </c>
      <c r="Z73" s="67">
        <f t="shared" si="10"/>
        <v>214.4</v>
      </c>
      <c r="AA73" s="67">
        <f t="shared" si="10"/>
        <v>33.5</v>
      </c>
    </row>
    <row r="74" spans="2:32" s="59" customFormat="1" x14ac:dyDescent="0.25">
      <c r="B74" s="65" t="s">
        <v>10</v>
      </c>
      <c r="C74" s="60" t="s">
        <v>146</v>
      </c>
      <c r="D74" s="65"/>
      <c r="E74" s="65"/>
      <c r="F74" s="65"/>
      <c r="G74" s="65"/>
      <c r="H74" s="65"/>
      <c r="I74" s="65"/>
      <c r="J74" s="65"/>
      <c r="K74" s="65"/>
      <c r="L74" s="65"/>
      <c r="M74" s="65"/>
      <c r="N74" s="65"/>
      <c r="O74" s="65"/>
      <c r="P74" s="67">
        <f t="shared" si="10"/>
        <v>16.7</v>
      </c>
      <c r="Q74" s="67">
        <f t="shared" si="10"/>
        <v>14.799999999999999</v>
      </c>
      <c r="R74" s="67">
        <f t="shared" si="10"/>
        <v>16.299999999999997</v>
      </c>
      <c r="S74" s="67">
        <f t="shared" si="10"/>
        <v>17.899999999999999</v>
      </c>
      <c r="T74" s="67">
        <f t="shared" si="10"/>
        <v>18.2</v>
      </c>
      <c r="U74" s="67">
        <f t="shared" si="10"/>
        <v>20.3</v>
      </c>
      <c r="V74" s="67">
        <f t="shared" si="10"/>
        <v>22.4</v>
      </c>
      <c r="W74" s="67">
        <f t="shared" si="10"/>
        <v>5.7</v>
      </c>
      <c r="X74" s="67">
        <f t="shared" si="10"/>
        <v>6.2</v>
      </c>
      <c r="Y74" s="67">
        <f t="shared" si="10"/>
        <v>5.7</v>
      </c>
      <c r="Z74" s="67">
        <f t="shared" si="10"/>
        <v>6</v>
      </c>
      <c r="AA74" s="67">
        <f t="shared" si="10"/>
        <v>5</v>
      </c>
    </row>
    <row r="75" spans="2:32" s="59" customFormat="1" x14ac:dyDescent="0.25">
      <c r="B75" s="63" t="s">
        <v>181</v>
      </c>
      <c r="C75" s="64" t="s">
        <v>146</v>
      </c>
      <c r="D75" s="63"/>
      <c r="E75" s="63"/>
      <c r="F75" s="63"/>
      <c r="G75" s="63"/>
      <c r="H75" s="63"/>
      <c r="I75" s="63"/>
      <c r="J75" s="63"/>
      <c r="K75" s="63"/>
      <c r="L75" s="63"/>
      <c r="M75" s="63"/>
      <c r="N75" s="63"/>
      <c r="O75" s="63"/>
      <c r="P75" s="85">
        <f t="shared" ref="P75:AA75" si="11">SUM(P70:P74)</f>
        <v>99.09999999999998</v>
      </c>
      <c r="Q75" s="85">
        <f t="shared" si="11"/>
        <v>210.89999999999998</v>
      </c>
      <c r="R75" s="85">
        <f t="shared" si="11"/>
        <v>142.20000000000005</v>
      </c>
      <c r="S75" s="85">
        <f t="shared" si="11"/>
        <v>153.69999999999996</v>
      </c>
      <c r="T75" s="85">
        <f t="shared" si="11"/>
        <v>147.5</v>
      </c>
      <c r="U75" s="85">
        <f t="shared" si="11"/>
        <v>156.1</v>
      </c>
      <c r="V75" s="85">
        <f t="shared" si="11"/>
        <v>141.39999999999995</v>
      </c>
      <c r="W75" s="85">
        <f t="shared" si="11"/>
        <v>179.90000000000003</v>
      </c>
      <c r="X75" s="85">
        <f t="shared" si="11"/>
        <v>230.50000000000006</v>
      </c>
      <c r="Y75" s="85">
        <f t="shared" si="11"/>
        <v>217.30000000000007</v>
      </c>
      <c r="Z75" s="85">
        <f t="shared" si="11"/>
        <v>353.5</v>
      </c>
      <c r="AA75" s="85">
        <f t="shared" si="11"/>
        <v>188.59999999999985</v>
      </c>
    </row>
    <row r="76" spans="2:32" s="59" customFormat="1" x14ac:dyDescent="0.25">
      <c r="B76" s="65" t="s">
        <v>182</v>
      </c>
      <c r="C76" s="60" t="s">
        <v>146</v>
      </c>
      <c r="D76" s="65"/>
      <c r="E76" s="65"/>
      <c r="F76" s="65"/>
      <c r="G76" s="65"/>
      <c r="H76" s="65"/>
      <c r="I76" s="65"/>
      <c r="J76" s="65"/>
      <c r="K76" s="65"/>
      <c r="L76" s="65"/>
      <c r="M76" s="65"/>
      <c r="N76" s="65"/>
      <c r="O76" s="65"/>
      <c r="P76" s="65"/>
      <c r="Q76" s="66"/>
      <c r="R76" s="66"/>
      <c r="S76" s="66"/>
      <c r="T76" s="66"/>
      <c r="U76" s="66"/>
      <c r="V76" s="66"/>
      <c r="W76" s="66"/>
      <c r="X76" s="66"/>
      <c r="Y76" s="66">
        <v>157</v>
      </c>
      <c r="Z76" s="66">
        <v>157</v>
      </c>
      <c r="AA76" s="66">
        <v>184</v>
      </c>
    </row>
    <row r="77" spans="2:32" s="59" customFormat="1" x14ac:dyDescent="0.25">
      <c r="B77" s="65"/>
      <c r="C77" s="60"/>
      <c r="D77" s="65"/>
      <c r="E77" s="65"/>
      <c r="F77" s="65"/>
      <c r="G77" s="65"/>
      <c r="H77" s="65"/>
      <c r="I77" s="65"/>
      <c r="J77" s="65"/>
      <c r="K77" s="65"/>
      <c r="L77" s="65"/>
      <c r="M77" s="65"/>
      <c r="N77" s="65"/>
      <c r="O77" s="65"/>
      <c r="P77" s="65"/>
      <c r="Q77" s="66"/>
      <c r="R77" s="66"/>
      <c r="S77" s="66"/>
      <c r="T77" s="66"/>
      <c r="U77" s="66"/>
      <c r="V77" s="66"/>
      <c r="W77" s="66"/>
      <c r="X77" s="66"/>
      <c r="Y77" s="66"/>
      <c r="Z77" s="66"/>
      <c r="AA77" s="66"/>
    </row>
  </sheetData>
  <hyperlinks>
    <hyperlink ref="B2" r:id="rId1" xr:uid="{2D976541-28F9-48A2-BE82-82843C543372}"/>
    <hyperlink ref="B56" r:id="rId2" xr:uid="{59B853E7-4F1F-48C3-A284-C562D8AB8CF1}"/>
  </hyperlinks>
  <pageMargins left="0.7" right="0.7" top="0.75" bottom="0.75" header="0.3" footer="0.3"/>
  <pageSetup paperSize="9" scale="96" orientation="portrait"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Online Keno</vt:lpstr>
      <vt:lpstr>Lottoland</vt:lpstr>
      <vt:lpstr>Maths</vt:lpstr>
      <vt:lpstr>LottoLand vs TLC</vt:lpstr>
      <vt:lpstr>AGS</vt:lpstr>
      <vt:lpstr>Accounting</vt:lpstr>
      <vt:lpstr>Vic 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2026-05-25T06:47:39Z</cp:lastPrinted>
  <dcterms:created xsi:type="dcterms:W3CDTF">2024-11-08T04:58:22Z</dcterms:created>
  <dcterms:modified xsi:type="dcterms:W3CDTF">2026-05-27T09:28:47Z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2024-11-08T04:58:27Z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38e450a7-4fa7-4aee-8655-1fb254295c6e</vt:lpwstr>
  </property>
  <property fmtid="{D5CDD505-2E9C-101B-9397-08002B2CF9AE}" pid="8" name="MSIP_Label_faad4959-a4d7-4a60-89ba-8fd96e834276_ContentBits">
    <vt:lpwstr>0</vt:lpwstr>
  </property>
  <property fmtid="{D5CDD505-2E9C-101B-9397-08002B2CF9AE}" pid="9" name="Id">
    <vt:lpwstr>bc719b0e-126d-453b-8546-028a069ae667</vt:lpwstr>
  </property>
</Properties>
</file>