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P:\Research\SB - Research\4. Lotteries\3. Market Data\3. Australian Traditional\"/>
    </mc:Choice>
  </mc:AlternateContent>
  <bookViews>
    <workbookView xWindow="-120" yWindow="-120" windowWidth="29040" windowHeight="15720" activeTab="4" xr2:uid="{4770C633-32D6-4444-9426-C46DEC8E1ADC}"/>
  </bookViews>
  <sheets>
    <sheet name="Vic Sensitivity Analysis" sheetId="1" r:id="rId1"/>
    <sheet name="Transcation Multiples" sheetId="2" r:id="rId2"/>
    <sheet name="Competitors" sheetId="3" r:id="rId3"/>
    <sheet name="Licences" sheetId="4" r:id="rId4"/>
    <sheet name="Sheet1" sheetId="5" r:id="rId5"/>
    <sheet name="VIC Licence EBITDA" sheetId="6" r:id="rId6"/>
    <sheet name="LT VC" sheetId="7" r:id="rId7"/>
  </sheets>
  <externalReferences>
    <externalReference r:id="rId8"/>
    <externalReference r:id="rId9"/>
    <externalReference r:id="rId10"/>
  </externalReferences>
  <definedNames>
    <definedName name="__1__123Graph_ACHART_1" localSheetId="5" hidden="1">#REF!</definedName>
    <definedName name="__1__123Graph_ACHART_1" hidden="1">#REF!</definedName>
    <definedName name="__10__123Graph_CCHART_1" localSheetId="5" hidden="1">#REF!</definedName>
    <definedName name="__10__123Graph_CCHART_1" hidden="1">#REF!</definedName>
    <definedName name="__11__123Graph_DCHART_5" localSheetId="5" hidden="1">#REF!</definedName>
    <definedName name="__11__123Graph_DCHART_5" hidden="1">#REF!</definedName>
    <definedName name="__12__123Graph_XCHART_1" localSheetId="5" hidden="1">#REF!</definedName>
    <definedName name="__12__123Graph_XCHART_1" hidden="1">#REF!</definedName>
    <definedName name="__123Graph_A" localSheetId="5" hidden="1">#REF!</definedName>
    <definedName name="__123Graph_A" hidden="1">#REF!</definedName>
    <definedName name="__123Graph_AAL" localSheetId="5" hidden="1">#REF!</definedName>
    <definedName name="__123Graph_AAL" hidden="1">#REF!</definedName>
    <definedName name="__123Graph_AChart1" localSheetId="5" hidden="1">[1]F1!#REF!</definedName>
    <definedName name="__123Graph_AChart1" hidden="1">[1]F1!#REF!</definedName>
    <definedName name="__123Graph_ACU" localSheetId="5" hidden="1">#REF!</definedName>
    <definedName name="__123Graph_ACU" hidden="1">#REF!</definedName>
    <definedName name="__123Graph_ACurrent" localSheetId="5" hidden="1">[1]F1!#REF!</definedName>
    <definedName name="__123Graph_ACurrent" hidden="1">[1]F1!#REF!</definedName>
    <definedName name="__123Graph_AGRAPH1" localSheetId="5" hidden="1">#REF!</definedName>
    <definedName name="__123Graph_AGRAPH1" hidden="1">#REF!</definedName>
    <definedName name="__123Graph_ALME" localSheetId="5" hidden="1">#REF!</definedName>
    <definedName name="__123Graph_ALME" hidden="1">#REF!</definedName>
    <definedName name="__123Graph_APB" localSheetId="5" hidden="1">#REF!</definedName>
    <definedName name="__123Graph_APB" hidden="1">#REF!</definedName>
    <definedName name="__123Graph_AZN" localSheetId="5" hidden="1">#REF!</definedName>
    <definedName name="__123Graph_AZN" hidden="1">#REF!</definedName>
    <definedName name="__123Graph_B" localSheetId="5" hidden="1">#REF!</definedName>
    <definedName name="__123Graph_B" hidden="1">#REF!</definedName>
    <definedName name="__123Graph_BGRAPH1" localSheetId="5" hidden="1">#REF!</definedName>
    <definedName name="__123Graph_BGRAPH1" hidden="1">#REF!</definedName>
    <definedName name="__123Graph_CGRAPH1" localSheetId="5" hidden="1">#REF!</definedName>
    <definedName name="__123Graph_CGRAPH1" hidden="1">#REF!</definedName>
    <definedName name="__123Graph_E" hidden="1">#REF!</definedName>
    <definedName name="__123Graph_F" hidden="1">#REF!</definedName>
    <definedName name="__123Graph_X" hidden="1">[1]F1!#REF!</definedName>
    <definedName name="__123Graph_XAL" localSheetId="5" hidden="1">#REF!</definedName>
    <definedName name="__123Graph_XAL" hidden="1">#REF!</definedName>
    <definedName name="__123Graph_XChart1" localSheetId="5" hidden="1">[1]F1!#REF!</definedName>
    <definedName name="__123Graph_XChart1" hidden="1">[1]F1!#REF!</definedName>
    <definedName name="__123Graph_XCU" localSheetId="5" hidden="1">#REF!</definedName>
    <definedName name="__123Graph_XCU" hidden="1">#REF!</definedName>
    <definedName name="__123Graph_XCurrent" localSheetId="5" hidden="1">[1]F1!#REF!</definedName>
    <definedName name="__123Graph_XCurrent" hidden="1">[1]F1!#REF!</definedName>
    <definedName name="__123Graph_XGRAPH1" localSheetId="5" hidden="1">#REF!</definedName>
    <definedName name="__123Graph_XGRAPH1" hidden="1">#REF!</definedName>
    <definedName name="__123Graph_XLME" localSheetId="5" hidden="1">#REF!</definedName>
    <definedName name="__123Graph_XLME" hidden="1">#REF!</definedName>
    <definedName name="__123Graph_XPB" localSheetId="5" hidden="1">#REF!</definedName>
    <definedName name="__123Graph_XPB" hidden="1">#REF!</definedName>
    <definedName name="__123Graph_XZN" localSheetId="5" hidden="1">#REF!</definedName>
    <definedName name="__123Graph_XZN" hidden="1">#REF!</definedName>
    <definedName name="__13__123Graph_XCHART_2" localSheetId="5" hidden="1">#REF!</definedName>
    <definedName name="__13__123Graph_XCHART_2" hidden="1">#REF!</definedName>
    <definedName name="__14__123Graph_XCHART_3" localSheetId="5" hidden="1">#REF!</definedName>
    <definedName name="__14__123Graph_XCHART_3" hidden="1">#REF!</definedName>
    <definedName name="__15__123Graph_XCHART_4" localSheetId="5" hidden="1">#REF!</definedName>
    <definedName name="__15__123Graph_XCHART_4" hidden="1">#REF!</definedName>
    <definedName name="__16__123Graph_XCHART_5" localSheetId="5" hidden="1">#REF!</definedName>
    <definedName name="__16__123Graph_XCHART_5" hidden="1">#REF!</definedName>
    <definedName name="__2__123Graph_ACHART_2" localSheetId="5" hidden="1">#REF!</definedName>
    <definedName name="__2__123Graph_ACHART_2" hidden="1">#REF!</definedName>
    <definedName name="__3__123Graph_ACHART_3" localSheetId="5" hidden="1">#REF!</definedName>
    <definedName name="__3__123Graph_ACHART_3" hidden="1">#REF!</definedName>
    <definedName name="__4__123Graph_ACHART_4" localSheetId="5" hidden="1">#REF!</definedName>
    <definedName name="__4__123Graph_ACHART_4" hidden="1">#REF!</definedName>
    <definedName name="__5__123Graph_ACHART_5" localSheetId="5" hidden="1">#REF!</definedName>
    <definedName name="__5__123Graph_ACHART_5" hidden="1">#REF!</definedName>
    <definedName name="__6__123Graph_BCHART_1" localSheetId="5" hidden="1">#REF!</definedName>
    <definedName name="__6__123Graph_BCHART_1" hidden="1">#REF!</definedName>
    <definedName name="__7__123Graph_BCHART_2" localSheetId="5" hidden="1">#REF!</definedName>
    <definedName name="__7__123Graph_BCHART_2" hidden="1">#REF!</definedName>
    <definedName name="__8__123Graph_BCHART_3" localSheetId="5" hidden="1">#REF!</definedName>
    <definedName name="__8__123Graph_BCHART_3" hidden="1">#REF!</definedName>
    <definedName name="__9__123Graph_BCHART_4" localSheetId="5" hidden="1">#REF!</definedName>
    <definedName name="__9__123Graph_BCHART_4" hidden="1">#REF!</definedName>
    <definedName name="__FDS_HYPERLINK_TOGGLE_STATE__" hidden="1">"ON"</definedName>
    <definedName name="__FDS_UNIQUE_RANGE_ID_GENERATOR_COUNTER" hidden="1">1</definedName>
    <definedName name="_1__123Graph_ACHART_1" localSheetId="5" hidden="1">#REF!</definedName>
    <definedName name="_1__123Graph_ACHART_1" hidden="1">#REF!</definedName>
    <definedName name="_10__123Graph_CCHART_1" localSheetId="5" hidden="1">#REF!</definedName>
    <definedName name="_10__123Graph_CCHART_1" hidden="1">#REF!</definedName>
    <definedName name="_11__123Graph_DCHART_5" localSheetId="5" hidden="1">#REF!</definedName>
    <definedName name="_11__123Graph_DCHART_5" hidden="1">#REF!</definedName>
    <definedName name="_12__123Graph_BCHART_21A" hidden="1">#REF!</definedName>
    <definedName name="_12__123Graph_BCHART_8A" localSheetId="5" hidden="1">#REF!</definedName>
    <definedName name="_12__123Graph_BCHART_8A" hidden="1">#REF!</definedName>
    <definedName name="_12__123Graph_XCHART_1" localSheetId="5" hidden="1">#REF!</definedName>
    <definedName name="_12__123Graph_XCHART_1" hidden="1">#REF!</definedName>
    <definedName name="_13__123Graph_XCHART_2" localSheetId="5" hidden="1">#REF!</definedName>
    <definedName name="_13__123Graph_XCHART_2" hidden="1">#REF!</definedName>
    <definedName name="_14__123Graph_XCHART_3" localSheetId="5" hidden="1">#REF!</definedName>
    <definedName name="_14__123Graph_XCHART_3" hidden="1">#REF!</definedName>
    <definedName name="_15__123Graph_BCHART_8A" hidden="1">#REF!</definedName>
    <definedName name="_15__123Graph_CCHART_21A" localSheetId="5" hidden="1">#REF!</definedName>
    <definedName name="_15__123Graph_CCHART_21A" hidden="1">#REF!</definedName>
    <definedName name="_15__123Graph_XCHART_4" localSheetId="5" hidden="1">#REF!</definedName>
    <definedName name="_15__123Graph_XCHART_4" hidden="1">#REF!</definedName>
    <definedName name="_16__123Graph_XCHART_5" localSheetId="5" hidden="1">#REF!</definedName>
    <definedName name="_16__123Graph_XCHART_5" hidden="1">#REF!</definedName>
    <definedName name="_18__123Graph_CCHART_21A" hidden="1">#REF!</definedName>
    <definedName name="_18__123Graph_CCHART_8A" localSheetId="5" hidden="1">#REF!</definedName>
    <definedName name="_18__123Graph_CCHART_8A" hidden="1">#REF!</definedName>
    <definedName name="_2__123Graph_ACHART_2" localSheetId="5" hidden="1">#REF!</definedName>
    <definedName name="_2__123Graph_ACHART_2" hidden="1">#REF!</definedName>
    <definedName name="_21__123Graph_CCHART_8A" hidden="1">#REF!</definedName>
    <definedName name="_21__123Graph_DCHART_21A" localSheetId="5" hidden="1">#REF!</definedName>
    <definedName name="_21__123Graph_DCHART_21A" hidden="1">#REF!</definedName>
    <definedName name="_24__123Graph_DCHART_21A" hidden="1">#REF!</definedName>
    <definedName name="_24__123Graph_DCHART_8A" localSheetId="5" hidden="1">#REF!</definedName>
    <definedName name="_24__123Graph_DCHART_8A" hidden="1">#REF!</definedName>
    <definedName name="_27__123Graph_DCHART_8A" hidden="1">#REF!</definedName>
    <definedName name="_27__123Graph_ECHART_21A" localSheetId="5" hidden="1">#REF!</definedName>
    <definedName name="_27__123Graph_ECHART_21A" hidden="1">#REF!</definedName>
    <definedName name="_3__123Graph_ACHART_21A" localSheetId="5" hidden="1">#REF!</definedName>
    <definedName name="_3__123Graph_ACHART_21A" hidden="1">#REF!</definedName>
    <definedName name="_3__123Graph_ACHART_3" localSheetId="5" hidden="1">#REF!</definedName>
    <definedName name="_3__123Graph_ACHART_3" hidden="1">#REF!</definedName>
    <definedName name="_30__123Graph_ECHART_21A" hidden="1">#REF!</definedName>
    <definedName name="_30__123Graph_ECHART_8A" localSheetId="5" hidden="1">#REF!</definedName>
    <definedName name="_30__123Graph_ECHART_8A" hidden="1">#REF!</definedName>
    <definedName name="_33__123Graph_ECHART_8A" hidden="1">#REF!</definedName>
    <definedName name="_33__123Graph_FCHART_21A" localSheetId="5" hidden="1">#REF!</definedName>
    <definedName name="_33__123Graph_FCHART_21A" hidden="1">#REF!</definedName>
    <definedName name="_36__123Graph_FCHART_21A" hidden="1">#REF!</definedName>
    <definedName name="_36__123Graph_XCHART_21A" localSheetId="5" hidden="1">#REF!</definedName>
    <definedName name="_36__123Graph_XCHART_21A" hidden="1">#REF!</definedName>
    <definedName name="_39__123Graph_XCHART_21A" hidden="1">#REF!</definedName>
    <definedName name="_4__123Graph_ACHART_4" localSheetId="5" hidden="1">#REF!</definedName>
    <definedName name="_4__123Graph_ACHART_4" hidden="1">#REF!</definedName>
    <definedName name="_5__123Graph_ACHART_5" localSheetId="5" hidden="1">#REF!</definedName>
    <definedName name="_5__123Graph_ACHART_5" hidden="1">#REF!</definedName>
    <definedName name="_6__123Graph_ACHART_21A" hidden="1">#REF!</definedName>
    <definedName name="_6__123Graph_ACHART_8A" localSheetId="5" hidden="1">#REF!</definedName>
    <definedName name="_6__123Graph_ACHART_8A" hidden="1">#REF!</definedName>
    <definedName name="_6__123Graph_BCHART_1" localSheetId="5" hidden="1">#REF!</definedName>
    <definedName name="_6__123Graph_BCHART_1" hidden="1">#REF!</definedName>
    <definedName name="_7__123Graph_BCHART_2" localSheetId="5" hidden="1">#REF!</definedName>
    <definedName name="_7__123Graph_BCHART_2" hidden="1">#REF!</definedName>
    <definedName name="_8__123Graph_BCHART_3" localSheetId="5" hidden="1">#REF!</definedName>
    <definedName name="_8__123Graph_BCHART_3" hidden="1">#REF!</definedName>
    <definedName name="_9__123Graph_ACHART_8A" hidden="1">#REF!</definedName>
    <definedName name="_9__123Graph_BCHART_21A" localSheetId="5" hidden="1">#REF!</definedName>
    <definedName name="_9__123Graph_BCHART_21A" hidden="1">#REF!</definedName>
    <definedName name="_9__123Graph_BCHART_4" localSheetId="5" hidden="1">#REF!</definedName>
    <definedName name="_9__123Graph_BCHART_4" hidden="1">#REF!</definedName>
    <definedName name="_AMO_UniqueIdentifier" hidden="1">"'2995e12c-7f92-4103-a2d1-a1d598d57c6f'"</definedName>
    <definedName name="_bdm.050D39CD650D4F2095D8D24650D7326B.edm" localSheetId="5" hidden="1">#REF!</definedName>
    <definedName name="_bdm.050D39CD650D4F2095D8D24650D7326B.edm" hidden="1">#REF!</definedName>
    <definedName name="_bdm.2A10043F760B4BDFB6F9D8DB5014AD69.edm" localSheetId="5" hidden="1">#REF!</definedName>
    <definedName name="_bdm.2A10043F760B4BDFB6F9D8DB5014AD69.edm" hidden="1">#REF!</definedName>
    <definedName name="_bdm.30AE078D04674B0581A83DC0BB71CAE9.edm" localSheetId="5" hidden="1">#REF!</definedName>
    <definedName name="_bdm.30AE078D04674B0581A83DC0BB71CAE9.edm" hidden="1">#REF!</definedName>
    <definedName name="_bdm.400015F9721047F2AE12F65177C08B38.edm" localSheetId="5" hidden="1">#REF!</definedName>
    <definedName name="_bdm.400015F9721047F2AE12F65177C08B38.edm" hidden="1">#REF!</definedName>
    <definedName name="_bdm.408316A99C924475A002B539D6B19081.edm" hidden="1">#REF!</definedName>
    <definedName name="_bdm.607844024ECD4A758B546863D50AC585.edm" localSheetId="5" hidden="1">#REF!</definedName>
    <definedName name="_bdm.607844024ECD4A758B546863D50AC585.edm" hidden="1">#REF!</definedName>
    <definedName name="_bdm.6C3132C4E18240B19A2542E06B6496E8.edm" localSheetId="5" hidden="1">#REF!</definedName>
    <definedName name="_bdm.6C3132C4E18240B19A2542E06B6496E8.edm" hidden="1">#REF!</definedName>
    <definedName name="_bdm.9083CA28584C43EE98009F3577D43C4B.edm" localSheetId="5" hidden="1">#REF!</definedName>
    <definedName name="_bdm.9083CA28584C43EE98009F3577D43C4B.edm" hidden="1">#REF!</definedName>
    <definedName name="_bdm.A9747668DA694B539C05FB076C09D3D2.edm" hidden="1">#REF!</definedName>
    <definedName name="_bdm.AA02C9D3B8C541E8BBDF9C677034FBDA.edm" localSheetId="5" hidden="1">#REF!</definedName>
    <definedName name="_bdm.AA02C9D3B8C541E8BBDF9C677034FBDA.edm" hidden="1">#REF!</definedName>
    <definedName name="_bdm.ACC583D0D3094FA89BCB4D4AEC1005C1.edm" localSheetId="5" hidden="1">#REF!</definedName>
    <definedName name="_bdm.ACC583D0D3094FA89BCB4D4AEC1005C1.edm" hidden="1">#REF!</definedName>
    <definedName name="_bdm.AE6209C86C4741CFBFB6DD9A1DBF58D1.edm" localSheetId="5" hidden="1">#REF!</definedName>
    <definedName name="_bdm.AE6209C86C4741CFBFB6DD9A1DBF58D1.edm" hidden="1">#REF!</definedName>
    <definedName name="_bdm.CF80122F6E9B4FFC98957A0CF584493D.edm" localSheetId="5" hidden="1">#REF!</definedName>
    <definedName name="_bdm.CF80122F6E9B4FFC98957A0CF584493D.edm" hidden="1">#REF!</definedName>
    <definedName name="_bdm.E0A73A124C724002A7E42D1DD632219A.edm" localSheetId="5" hidden="1">#REF!</definedName>
    <definedName name="_bdm.E0A73A124C724002A7E42D1DD632219A.edm" hidden="1">#REF!</definedName>
    <definedName name="_ct2" localSheetId="5"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hidden="1">0</definedName>
    <definedName name="_Order1_1" hidden="1">255</definedName>
    <definedName name="_Order2" hidden="1">255</definedName>
    <definedName name="_Regression_Int" hidden="1">1</definedName>
    <definedName name="_Regression_Out" localSheetId="5" hidden="1">#REF!</definedName>
    <definedName name="_Regression_Out" hidden="1">#REF!</definedName>
    <definedName name="_Regression_X" localSheetId="5" hidden="1">#REF!</definedName>
    <definedName name="_Regression_X" hidden="1">#REF!</definedName>
    <definedName name="_Regression_Y" localSheetId="5" hidden="1">#REF!</definedName>
    <definedName name="_Regression_Y" hidden="1">#REF!</definedName>
    <definedName name="_Sort" localSheetId="5" hidden="1">#REF!</definedName>
    <definedName name="_Sort" hidden="1">#REF!</definedName>
    <definedName name="_Table2_In1" hidden="1">#REF!</definedName>
    <definedName name="_Table2_In2" hidden="1">#REF!</definedName>
    <definedName name="AAA_DOCTOPS" hidden="1">"AAA_SET"</definedName>
    <definedName name="AAA_duser" hidden="1">"OFF"</definedName>
    <definedName name="aaaa"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localSheetId="5" hidden="1">#REF!</definedName>
    <definedName name="ACwvu.bal_98." hidden="1">#REF!</definedName>
    <definedName name="ACwvu.Detail." localSheetId="5" hidden="1">#REF!</definedName>
    <definedName name="ACwvu.Detail." hidden="1">#REF!</definedName>
    <definedName name="ACwvu.Forestry." localSheetId="5" hidden="1">#REF!</definedName>
    <definedName name="ACwvu.Forestry." hidden="1">#REF!</definedName>
    <definedName name="ACwvu.Full_Year." localSheetId="5" hidden="1">#REF!</definedName>
    <definedName name="ACwvu.Full_Year." hidden="1">#REF!</definedName>
    <definedName name="ACwvu.Merch_Summary." localSheetId="5" hidden="1">#REF!</definedName>
    <definedName name="ACwvu.Merch_Summary." hidden="1">#REF!</definedName>
    <definedName name="ACwvu.Summary." localSheetId="5" hidden="1">#REF!</definedName>
    <definedName name="ACwvu.Summary." hidden="1">#REF!</definedName>
    <definedName name="ACwvu.Warehouse." localSheetId="5" hidden="1">#REF!</definedName>
    <definedName name="ACwvu.Warehouse." hidden="1">#REF!</definedName>
    <definedName name="arse" localSheetId="5"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localSheetId="5"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localSheetId="5"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5"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5"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5"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localSheetId="5"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localSheetId="5"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5"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5"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localSheetId="5" hidden="1">#REF!</definedName>
    <definedName name="BLPH1" hidden="1">#REF!</definedName>
    <definedName name="BLPH100" localSheetId="5" hidden="1">#REF!</definedName>
    <definedName name="BLPH100" hidden="1">#REF!</definedName>
    <definedName name="BLPH101" localSheetId="5"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localSheetId="5" hidden="1">#REF!</definedName>
    <definedName name="BLPH25"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5"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5" hidden="1">#REF!</definedName>
    <definedName name="BLPH27" hidden="1">#REF!</definedName>
    <definedName name="BLPH294" hidden="1">#REF!</definedName>
    <definedName name="BLPH3" hidden="1">#REF!</definedName>
    <definedName name="BLPH30" localSheetId="5" hidden="1">#REF!</definedName>
    <definedName name="BLPH30" hidden="1">#REF!</definedName>
    <definedName name="BLPH31" localSheetId="5" hidden="1">#REF!</definedName>
    <definedName name="BLPH31" hidden="1">#REF!</definedName>
    <definedName name="BLPH34" localSheetId="5" hidden="1">#REF!</definedName>
    <definedName name="BLPH34" hidden="1">#REF!</definedName>
    <definedName name="BLPH4" hidden="1">#REF!</definedName>
    <definedName name="BLPH5" hidden="1">#REF!</definedName>
    <definedName name="BLPH60" hidden="1">#REF!</definedName>
    <definedName name="BLPH61" hidden="1">#REF!</definedName>
    <definedName name="BLPH67" hidden="1">#REF!</definedName>
    <definedName name="BLPH68" hidden="1">#REF!</definedName>
    <definedName name="BLPH69"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alendarQ">[2]RTG!$B$36</definedName>
    <definedName name="charft" localSheetId="5" hidden="1">#REF!</definedName>
    <definedName name="charft" hidden="1">#REF!</definedName>
    <definedName name="chart1" localSheetId="5" hidden="1">#REF!</definedName>
    <definedName name="chart1" hidden="1">#REF!</definedName>
    <definedName name="charts" localSheetId="5"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localSheetId="5" hidden="1">#REF!</definedName>
    <definedName name="Cwvu.Full_Year." hidden="1">#REF!</definedName>
    <definedName name="Cwvu.Summary." localSheetId="5" hidden="1">#REF!,#REF!,#REF!,#REF!</definedName>
    <definedName name="Cwvu.Summary." hidden="1">#REF!,#REF!,#REF!,#REF!</definedName>
    <definedName name="ddddd"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5" hidden="1">{"Full_Year",#N/A,FALSE,"PE1_S";#N/A,#N/A,FALSE,"DIVIS_S"}</definedName>
    <definedName name="DS" hidden="1">{"Full_Year",#N/A,FALSE,"PE1_S";#N/A,#N/A,FALSE,"DIVIS_S"}</definedName>
    <definedName name="DS_1" localSheetId="5" hidden="1">{"Full_Year",#N/A,FALSE,"PE1_S";#N/A,#N/A,FALSE,"DIVIS_S"}</definedName>
    <definedName name="DS_1" hidden="1">{"Full_Year",#N/A,FALSE,"PE1_S";#N/A,#N/A,FALSE,"DIVIS_S"}</definedName>
    <definedName name="DS_2" localSheetId="5" hidden="1">{"Full_Year",#N/A,FALSE,"PE1_S";#N/A,#N/A,FALSE,"DIVIS_S"}</definedName>
    <definedName name="DS_2" hidden="1">{"Full_Year",#N/A,FALSE,"PE1_S";#N/A,#N/A,FALSE,"DIVIS_S"}</definedName>
    <definedName name="DS_CWN" localSheetId="5" hidden="1">{"Full_Year",#N/A,FALSE,"PE1_S";#N/A,#N/A,FALSE,"DIVIS_S"}</definedName>
    <definedName name="DS_CWN" hidden="1">{"Full_Year",#N/A,FALSE,"PE1_S";#N/A,#N/A,FALSE,"DIVIS_S"}</definedName>
    <definedName name="DSHiddenYear1" localSheetId="5" hidden="1">#REF!</definedName>
    <definedName name="DSHiddenYear1" hidden="1">#REF!</definedName>
    <definedName name="DSHiddenYear2" localSheetId="5" hidden="1">#REF!</definedName>
    <definedName name="DSHiddenYear2" hidden="1">#REF!</definedName>
    <definedName name="DSHiddenYear3" localSheetId="5" hidden="1">#REF!</definedName>
    <definedName name="DSHiddenYear3" hidden="1">#REF!</definedName>
    <definedName name="DSHiddenYear4" localSheetId="5" hidden="1">#REF!</definedName>
    <definedName name="DSHiddenYear4" hidden="1">#REF!</definedName>
    <definedName name="DSIndHiddenYear1" localSheetId="5" hidden="1">#REF!</definedName>
    <definedName name="DSIndHiddenYear1" hidden="1">#REF!</definedName>
    <definedName name="DSIndHiddenYear2" localSheetId="5" hidden="1">#REF!</definedName>
    <definedName name="DSIndHiddenYear2" hidden="1">#REF!</definedName>
    <definedName name="DSIndHiddenYear3" localSheetId="5" hidden="1">#REF!</definedName>
    <definedName name="DSIndHiddenYear3" hidden="1">#REF!</definedName>
    <definedName name="DSIndHiddenYear4" localSheetId="5" hidden="1">#REF!</definedName>
    <definedName name="DSIndHiddenYear4" hidden="1">#REF!</definedName>
    <definedName name="DSIndHistHiddenYear1" localSheetId="5" hidden="1">#REF!</definedName>
    <definedName name="DSIndHistHiddenYear1" hidden="1">#REF!</definedName>
    <definedName name="DSIndHistHiddenYear2" localSheetId="5" hidden="1">#REF!</definedName>
    <definedName name="DSIndHistHiddenYear2" hidden="1">#REF!</definedName>
    <definedName name="DSIndHistHiddenYear3" localSheetId="5" hidden="1">#REF!</definedName>
    <definedName name="DSIndHistHiddenYear3" hidden="1">#REF!</definedName>
    <definedName name="DSIndHistHiddenYear4" localSheetId="5" hidden="1">#REF!</definedName>
    <definedName name="DSIndHistHiddenYear4" hidden="1">#REF!</definedName>
    <definedName name="DSIndHistHiddenYear5" localSheetId="5" hidden="1">#REF!</definedName>
    <definedName name="DSIndHistHiddenYear5" hidden="1">#REF!</definedName>
    <definedName name="esnrc100c1_values" localSheetId="5" hidden="1">{"FTSE100","COMPANIES",TRUE}</definedName>
    <definedName name="esnrc100c1_values" hidden="1">{"FTSE100","COMPANIES",TRUE}</definedName>
    <definedName name="esnrc100c1_values_1" localSheetId="5" hidden="1">{"FTSE100","COMPANIES",TRUE}</definedName>
    <definedName name="esnrc100c1_values_1" hidden="1">{"FTSE100","COMPANIES",TRUE}</definedName>
    <definedName name="esnrc100c1_values_2" localSheetId="5" hidden="1">{"FTSE100","COMPANIES",TRUE}</definedName>
    <definedName name="esnrc100c1_values_2" hidden="1">{"FTSE100","COMPANIES",TRUE}</definedName>
    <definedName name="esnrc33c1_values" localSheetId="5" hidden="1">{"EUMOT","COMPANIES",TRUE}</definedName>
    <definedName name="esnrc33c1_values" hidden="1">{"EUMOT","COMPANIES",TRUE}</definedName>
    <definedName name="esnrc33c1_values_1" localSheetId="5" hidden="1">{"EUMOT","COMPANIES",TRUE}</definedName>
    <definedName name="esnrc33c1_values_1" hidden="1">{"EUMOT","COMPANIES",TRUE}</definedName>
    <definedName name="esnrc33c1_values_2" localSheetId="5" hidden="1">{"EUMOT","COMPANIES",TRUE}</definedName>
    <definedName name="esnrc33c1_values_2" hidden="1">{"EUMOT","COMPANIES",TRUE}</definedName>
    <definedName name="esnrc56c1_values" localSheetId="5" hidden="1">{"ASCONGRP","COMPANIES",TRUE}</definedName>
    <definedName name="esnrc56c1_values" hidden="1">{"ASCONGRP","COMPANIES",TRUE}</definedName>
    <definedName name="esnrc56c1_values_1" localSheetId="5" hidden="1">{"ASCONGRP","COMPANIES",TRUE}</definedName>
    <definedName name="esnrc56c1_values_1" hidden="1">{"ASCONGRP","COMPANIES",TRUE}</definedName>
    <definedName name="esnrc56c1_values_2" localSheetId="5" hidden="1">{"ASCONGRP","COMPANIES",TRUE}</definedName>
    <definedName name="esnrc56c1_values_2" hidden="1">{"ASCONGRP","COMPANIES",TRUE}</definedName>
    <definedName name="esnrc63c1_values" localSheetId="5" hidden="1">{"EUUTIGRP","COMPANIES",TRUE}</definedName>
    <definedName name="esnrc63c1_values" hidden="1">{"EUUTIGRP","COMPANIES",TRUE}</definedName>
    <definedName name="esnrc63c1_values_1" localSheetId="5" hidden="1">{"EUUTIGRP","COMPANIES",TRUE}</definedName>
    <definedName name="esnrc63c1_values_1" hidden="1">{"EUUTIGRP","COMPANIES",TRUE}</definedName>
    <definedName name="esnrc63c1_values_2" localSheetId="5" hidden="1">{"EUUTIGRP","COMPANIES",TRUE}</definedName>
    <definedName name="esnrc63c1_values_2" hidden="1">{"EUUTIGRP","COMPANIES",TRUE}</definedName>
    <definedName name="esnrc65c1_values" localSheetId="5" hidden="1">{"IND","COMPANIES",TRUE}</definedName>
    <definedName name="esnrc65c1_values" hidden="1">{"IND","COMPANIES",TRUE}</definedName>
    <definedName name="esnrc65c1_values_1" localSheetId="5" hidden="1">{"IND","COMPANIES",TRUE}</definedName>
    <definedName name="esnrc65c1_values_1" hidden="1">{"IND","COMPANIES",TRUE}</definedName>
    <definedName name="esnrc65c1_values_2" localSheetId="5" hidden="1">{"IND","COMPANIES",TRUE}</definedName>
    <definedName name="esnrc65c1_values_2" hidden="1">{"IND","COMPANIES",TRUE}</definedName>
    <definedName name="esnrc65c1_values_CWN" localSheetId="5" hidden="1">{"IND","COMPANIES",TRUE}</definedName>
    <definedName name="esnrc65c1_values_CWN" hidden="1">{"IND","COMPANIES",TRUE}</definedName>
    <definedName name="esnrc65c2_values" localSheetId="5" hidden="1">{"IND","COMPANIES",TRUE}</definedName>
    <definedName name="esnrc65c2_values" hidden="1">{"IND","COMPANIES",TRUE}</definedName>
    <definedName name="esnrc65c2_values_1" localSheetId="5" hidden="1">{"IND","COMPANIES",TRUE}</definedName>
    <definedName name="esnrc65c2_values_1" hidden="1">{"IND","COMPANIES",TRUE}</definedName>
    <definedName name="esnrc65c2_values_2" localSheetId="5" hidden="1">{"IND","COMPANIES",TRUE}</definedName>
    <definedName name="esnrc65c2_values_2" hidden="1">{"IND","COMPANIES",TRUE}</definedName>
    <definedName name="esnrc65c2_values_CWN" localSheetId="5" hidden="1">{"IND","COMPANIES",TRUE}</definedName>
    <definedName name="esnrc65c2_values_CWN" hidden="1">{"IND","COMPANIES",TRUE}</definedName>
    <definedName name="esnrc91c1_values" localSheetId="5" hidden="1">{"EUUTI","COMPANIES",TRUE}</definedName>
    <definedName name="esnrc91c1_values" hidden="1">{"EUUTI","COMPANIES",TRUE}</definedName>
    <definedName name="esnrc91c1_values_1" localSheetId="5" hidden="1">{"EUUTI","COMPANIES",TRUE}</definedName>
    <definedName name="esnrc91c1_values_1" hidden="1">{"EUUTI","COMPANIES",TRUE}</definedName>
    <definedName name="esnrc91c1_values_2" localSheetId="5"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[1]F1!#REF!</definedName>
    <definedName name="FDP_0_1_aUrv" localSheetId="5" hidden="1">#REF!</definedName>
    <definedName name="FDP_0_1_aUrv" hidden="1">#REF!</definedName>
    <definedName name="FDP_1_1_aUrv" localSheetId="5" hidden="1">#REF!</definedName>
    <definedName name="FDP_1_1_aUrv" hidden="1">#REF!</definedName>
    <definedName name="FDP_10_1_aDrv" localSheetId="5"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Urv" hidden="1">#REF!</definedName>
    <definedName name="FDP_120_1_aUrv" hidden="1">#REF!</definedName>
    <definedName name="FDP_121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Urv" hidden="1">#REF!</definedName>
    <definedName name="FDP_139_1_aS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1_1_aUrv" hidden="1">#REF!</definedName>
    <definedName name="FDP_153_1_aUrv" hidden="1">#REF!</definedName>
    <definedName name="FDP_155_1_aUrv" hidden="1">#REF!</definedName>
    <definedName name="FDP_156_1_aSrv" hidden="1">#REF!</definedName>
    <definedName name="FDP_157_1_aUrv" hidden="1">#REF!</definedName>
    <definedName name="FDP_159_1_aUrv" hidden="1">#REF!</definedName>
    <definedName name="FDP_16_1_aUrv" hidden="1">#REF!</definedName>
    <definedName name="FDP_165_1_aUrv" localSheetId="5" hidden="1">#REF!</definedName>
    <definedName name="FDP_165_1_aUrv" hidden="1">#REF!</definedName>
    <definedName name="FDP_166_1_aUrv" localSheetId="5" hidden="1">#REF!</definedName>
    <definedName name="FDP_166_1_aUrv" hidden="1">#REF!</definedName>
    <definedName name="FDP_167_1_aUrv" localSheetId="5" hidden="1">#REF!</definedName>
    <definedName name="FDP_167_1_aUrv" hidden="1">#REF!</definedName>
    <definedName name="FDP_168_1_aSrv" localSheetId="5" hidden="1">#REF!</definedName>
    <definedName name="FDP_168_1_aSrv" hidden="1">#REF!</definedName>
    <definedName name="FDP_169_1_aUrv" localSheetId="5" hidden="1">#REF!</definedName>
    <definedName name="FDP_169_1_aUrv" hidden="1">#REF!</definedName>
    <definedName name="FDP_170_1_aSrv" localSheetId="5" hidden="1">#REF!</definedName>
    <definedName name="FDP_170_1_aSrv" hidden="1">#REF!</definedName>
    <definedName name="FDP_171_1_aUrv" localSheetId="5" hidden="1">#REF!</definedName>
    <definedName name="FDP_171_1_aUrv" hidden="1">#REF!</definedName>
    <definedName name="FDP_172_1_aUrv" localSheetId="5" hidden="1">#REF!</definedName>
    <definedName name="FDP_172_1_aUrv" hidden="1">#REF!</definedName>
    <definedName name="FDP_173_1_aUrv" localSheetId="5" hidden="1">#REF!</definedName>
    <definedName name="FDP_173_1_aUrv" hidden="1">#REF!</definedName>
    <definedName name="FDP_174_1_aSrv" localSheetId="5" hidden="1">#REF!</definedName>
    <definedName name="FDP_174_1_aSrv" hidden="1">#REF!</definedName>
    <definedName name="FDP_174_1_aUrv" hidden="1">#REF!</definedName>
    <definedName name="FDP_175_1_aUrv" hidden="1">#REF!</definedName>
    <definedName name="FDP_176_1_aUrv" hidden="1">#REF!</definedName>
    <definedName name="FDP_177_1_aSrv" localSheetId="5" hidden="1">#REF!</definedName>
    <definedName name="FDP_177_1_aSrv" hidden="1">#REF!</definedName>
    <definedName name="FDP_177_1_aUrv" hidden="1">#REF!</definedName>
    <definedName name="FDP_178_1_aSrv" localSheetId="5" hidden="1">#REF!</definedName>
    <definedName name="FDP_178_1_aSrv" hidden="1">#REF!</definedName>
    <definedName name="FDP_178_1_aUrv" hidden="1">#REF!</definedName>
    <definedName name="FDP_179_1_aSrv" localSheetId="5" hidden="1">#REF!</definedName>
    <definedName name="FDP_179_1_aSrv" hidden="1">#REF!</definedName>
    <definedName name="FDP_179_1_aUrv" hidden="1">#REF!</definedName>
    <definedName name="FDP_18_1_aUrv" hidden="1">#REF!</definedName>
    <definedName name="FDP_180_1_aSrv" localSheetId="5" hidden="1">#REF!</definedName>
    <definedName name="FDP_180_1_aSrv" hidden="1">#REF!</definedName>
    <definedName name="FDP_181_1_aUrv" localSheetId="5" hidden="1">#REF!</definedName>
    <definedName name="FDP_181_1_aUrv" hidden="1">#REF!</definedName>
    <definedName name="FDP_182_1_aSrv" localSheetId="5" hidden="1">#REF!</definedName>
    <definedName name="FDP_182_1_aSrv" hidden="1">#REF!</definedName>
    <definedName name="FDP_183_1_aSrv" localSheetId="5" hidden="1">#REF!</definedName>
    <definedName name="FDP_183_1_aSrv" hidden="1">#REF!</definedName>
    <definedName name="FDP_184_1_aUrv" localSheetId="5" hidden="1">#REF!</definedName>
    <definedName name="FDP_184_1_aUrv" hidden="1">#REF!</definedName>
    <definedName name="FDP_185_1_aSrv" localSheetId="5" hidden="1">#REF!</definedName>
    <definedName name="FDP_185_1_aSrv" hidden="1">#REF!</definedName>
    <definedName name="FDP_186_1_aUrv" localSheetId="5" hidden="1">#REF!</definedName>
    <definedName name="FDP_186_1_aUrv" hidden="1">#REF!</definedName>
    <definedName name="FDP_187_1_aSrv" localSheetId="5" hidden="1">#REF!</definedName>
    <definedName name="FDP_187_1_aSrv" hidden="1">#REF!</definedName>
    <definedName name="FDP_188_1_aUrv" localSheetId="5" hidden="1">#REF!</definedName>
    <definedName name="FDP_188_1_aUrv" hidden="1">#REF!</definedName>
    <definedName name="FDP_189_1_aUrv" localSheetId="5" hidden="1">#REF!</definedName>
    <definedName name="FDP_189_1_aUrv" hidden="1">#REF!</definedName>
    <definedName name="FDP_19_1_aUrv" hidden="1">#REF!</definedName>
    <definedName name="FDP_190_1_aUrv" localSheetId="5" hidden="1">#REF!</definedName>
    <definedName name="FDP_190_1_aUrv" hidden="1">#REF!</definedName>
    <definedName name="FDP_191_1_aUrv" localSheetId="5" hidden="1">#REF!</definedName>
    <definedName name="FDP_191_1_aUrv" hidden="1">#REF!</definedName>
    <definedName name="FDP_192_1_aSrv" localSheetId="5" hidden="1">#REF!</definedName>
    <definedName name="FDP_192_1_aSrv" hidden="1">#REF!</definedName>
    <definedName name="FDP_193_1_aUrv" localSheetId="5" hidden="1">#REF!</definedName>
    <definedName name="FDP_193_1_aUrv" hidden="1">#REF!</definedName>
    <definedName name="FDP_194_1_aUrv" localSheetId="5" hidden="1">#REF!</definedName>
    <definedName name="FDP_194_1_aUrv" hidden="1">#REF!</definedName>
    <definedName name="FDP_195_1_aUrv" localSheetId="5" hidden="1">#REF!</definedName>
    <definedName name="FDP_195_1_aUrv" hidden="1">#REF!</definedName>
    <definedName name="FDP_196_1_aSrv" localSheetId="5" hidden="1">#REF!</definedName>
    <definedName name="FDP_196_1_aSrv" hidden="1">#REF!</definedName>
    <definedName name="FDP_197_1_aUrv" localSheetId="5" hidden="1">#REF!</definedName>
    <definedName name="FDP_197_1_aUrv" hidden="1">#REF!</definedName>
    <definedName name="FDP_198_1_aSrv" localSheetId="5" hidden="1">#REF!</definedName>
    <definedName name="FDP_198_1_aSrv" hidden="1">#REF!</definedName>
    <definedName name="FDP_199_1_aUrv" localSheetId="5" hidden="1">#REF!</definedName>
    <definedName name="FDP_199_1_aUrv" hidden="1">#REF!</definedName>
    <definedName name="FDP_2_1_aUrv" hidden="1">#REF!</definedName>
    <definedName name="FDP_20_1_aUrv" hidden="1">#REF!</definedName>
    <definedName name="FDP_200_1_aUrv" localSheetId="5" hidden="1">#REF!</definedName>
    <definedName name="FDP_200_1_aUrv" hidden="1">#REF!</definedName>
    <definedName name="FDP_201_1_aUrv" localSheetId="5" hidden="1">#REF!</definedName>
    <definedName name="FDP_201_1_aUrv" hidden="1">#REF!</definedName>
    <definedName name="FDP_202_1_aUrv" localSheetId="5" hidden="1">#REF!</definedName>
    <definedName name="FDP_202_1_aUrv" hidden="1">#REF!</definedName>
    <definedName name="FDP_203_1_aSrv" localSheetId="5" hidden="1">#REF!</definedName>
    <definedName name="FDP_203_1_aSrv" hidden="1">#REF!</definedName>
    <definedName name="FDP_204_1_aUrv" localSheetId="5" hidden="1">#REF!</definedName>
    <definedName name="FDP_204_1_aUrv" hidden="1">#REF!</definedName>
    <definedName name="FDP_205_1_aUrv" localSheetId="5" hidden="1">#REF!</definedName>
    <definedName name="FDP_205_1_aUrv" hidden="1">#REF!</definedName>
    <definedName name="FDP_206_1_aUrv" localSheetId="5" hidden="1">#REF!</definedName>
    <definedName name="FDP_206_1_aUrv" hidden="1">#REF!</definedName>
    <definedName name="FDP_207_1_aUrv" localSheetId="5" hidden="1">#REF!</definedName>
    <definedName name="FDP_207_1_aUrv" hidden="1">#REF!</definedName>
    <definedName name="FDP_208_1_aSrv" localSheetId="5" hidden="1">#REF!</definedName>
    <definedName name="FDP_208_1_aSrv" hidden="1">#REF!</definedName>
    <definedName name="FDP_209_1_aUrv" localSheetId="5" hidden="1">#REF!</definedName>
    <definedName name="FDP_209_1_aUrv" hidden="1">#REF!</definedName>
    <definedName name="FDP_21_1_aUrv" hidden="1">#REF!</definedName>
    <definedName name="FDP_210_1_aUrv" localSheetId="5" hidden="1">#REF!</definedName>
    <definedName name="FDP_210_1_aUrv" hidden="1">#REF!</definedName>
    <definedName name="FDP_211_1_aUrv" localSheetId="5" hidden="1">#REF!</definedName>
    <definedName name="FDP_211_1_aUrv" hidden="1">#REF!</definedName>
    <definedName name="FDP_212_1_aUrv" localSheetId="5" hidden="1">#REF!</definedName>
    <definedName name="FDP_212_1_aUrv" hidden="1">#REF!</definedName>
    <definedName name="FDP_213_1_aSrv" localSheetId="5" hidden="1">#REF!</definedName>
    <definedName name="FDP_213_1_aSrv" hidden="1">#REF!</definedName>
    <definedName name="FDP_214_1_aUrv" localSheetId="5" hidden="1">#REF!</definedName>
    <definedName name="FDP_214_1_aUrv" hidden="1">#REF!</definedName>
    <definedName name="FDP_215_1_aUrv" localSheetId="5" hidden="1">#REF!</definedName>
    <definedName name="FDP_215_1_aUrv" hidden="1">#REF!</definedName>
    <definedName name="FDP_216_1_aUrv" localSheetId="5" hidden="1">#REF!</definedName>
    <definedName name="FDP_216_1_aUrv" hidden="1">#REF!</definedName>
    <definedName name="FDP_217_1_aUrv" localSheetId="5" hidden="1">#REF!</definedName>
    <definedName name="FDP_217_1_aUrv" hidden="1">#REF!</definedName>
    <definedName name="FDP_218_1_aSrv" localSheetId="5" hidden="1">#REF!</definedName>
    <definedName name="FDP_218_1_aSrv" hidden="1">#REF!</definedName>
    <definedName name="FDP_219_1_aSrv" localSheetId="5" hidden="1">#REF!</definedName>
    <definedName name="FDP_219_1_aSrv" hidden="1">#REF!</definedName>
    <definedName name="FDP_22_1_aUrv" hidden="1">#REF!</definedName>
    <definedName name="FDP_220_1_aSrv" localSheetId="5" hidden="1">#REF!</definedName>
    <definedName name="FDP_220_1_aSrv" hidden="1">#REF!</definedName>
    <definedName name="FDP_221_1_aSrv" localSheetId="5" hidden="1">#REF!</definedName>
    <definedName name="FDP_221_1_aSrv" hidden="1">#REF!</definedName>
    <definedName name="FDP_222_1_aSrv" localSheetId="5" hidden="1">#REF!</definedName>
    <definedName name="FDP_222_1_aSrv" hidden="1">#REF!</definedName>
    <definedName name="FDP_223_1_aSrv" localSheetId="5" hidden="1">#REF!</definedName>
    <definedName name="FDP_223_1_aSrv" hidden="1">#REF!</definedName>
    <definedName name="FDP_224_1_aUrv" localSheetId="5" hidden="1">#REF!</definedName>
    <definedName name="FDP_224_1_aUrv" hidden="1">#REF!</definedName>
    <definedName name="FDP_225_1_aUrv" localSheetId="5" hidden="1">#REF!</definedName>
    <definedName name="FDP_225_1_aUrv" hidden="1">#REF!</definedName>
    <definedName name="FDP_226_1_aUrv" localSheetId="5" hidden="1">#REF!</definedName>
    <definedName name="FDP_226_1_aUrv" hidden="1">#REF!</definedName>
    <definedName name="FDP_227_1_aUrv" localSheetId="5" hidden="1">#REF!</definedName>
    <definedName name="FDP_227_1_aUrv" hidden="1">#REF!</definedName>
    <definedName name="FDP_228_1_aSrv" localSheetId="5" hidden="1">#REF!</definedName>
    <definedName name="FDP_228_1_aSrv" hidden="1">#REF!</definedName>
    <definedName name="FDP_229_1_aSrv" localSheetId="5" hidden="1">#REF!</definedName>
    <definedName name="FDP_229_1_aSrv" hidden="1">#REF!</definedName>
    <definedName name="FDP_23_1_aUrv" hidden="1">#REF!</definedName>
    <definedName name="FDP_230_1_aSrv" localSheetId="5" hidden="1">#REF!</definedName>
    <definedName name="FDP_230_1_aSrv" hidden="1">#REF!</definedName>
    <definedName name="FDP_231_1_aSrv" localSheetId="5" hidden="1">#REF!</definedName>
    <definedName name="FDP_231_1_aSrv" hidden="1">#REF!</definedName>
    <definedName name="FDP_232_1_aSrv" localSheetId="5" hidden="1">#REF!</definedName>
    <definedName name="FDP_232_1_aSrv" hidden="1">#REF!</definedName>
    <definedName name="FDP_233_1_aSrv" localSheetId="5" hidden="1">#REF!</definedName>
    <definedName name="FDP_233_1_aSrv" hidden="1">#REF!</definedName>
    <definedName name="FDP_234_1_aUrv" localSheetId="5" hidden="1">#REF!</definedName>
    <definedName name="FDP_234_1_aUrv" hidden="1">#REF!</definedName>
    <definedName name="FDP_235_1_aUrv" localSheetId="5" hidden="1">#REF!</definedName>
    <definedName name="FDP_235_1_aUrv" hidden="1">#REF!</definedName>
    <definedName name="FDP_236_1_aUrv" localSheetId="5" hidden="1">#REF!</definedName>
    <definedName name="FDP_236_1_aUrv" hidden="1">#REF!</definedName>
    <definedName name="FDP_237_1_aUrv" localSheetId="5" hidden="1">#REF!</definedName>
    <definedName name="FDP_237_1_aUrv" hidden="1">#REF!</definedName>
    <definedName name="FDP_238_1_aSrv" localSheetId="5" hidden="1">#REF!</definedName>
    <definedName name="FDP_238_1_aSrv" hidden="1">#REF!</definedName>
    <definedName name="FDP_24_1_aUrv" hidden="1">#REF!</definedName>
    <definedName name="FDP_243_1_aSrv" localSheetId="5" hidden="1">#REF!</definedName>
    <definedName name="FDP_243_1_aSrv" hidden="1">#REF!</definedName>
    <definedName name="FDP_244_1_aSrv" localSheetId="5" hidden="1">#REF!</definedName>
    <definedName name="FDP_244_1_aSrv" hidden="1">#REF!</definedName>
    <definedName name="FDP_245_1_aSrv" localSheetId="5" hidden="1">#REF!</definedName>
    <definedName name="FDP_245_1_aSrv" hidden="1">#REF!</definedName>
    <definedName name="FDP_246_1_aSrv" localSheetId="5" hidden="1">#REF!</definedName>
    <definedName name="FDP_246_1_aSrv" hidden="1">#REF!</definedName>
    <definedName name="FDP_247_1_aSrv" localSheetId="5" hidden="1">#REF!</definedName>
    <definedName name="FDP_247_1_aSrv" hidden="1">#REF!</definedName>
    <definedName name="FDP_248_1_aSrv" localSheetId="5" hidden="1">#REF!</definedName>
    <definedName name="FDP_248_1_aSrv" hidden="1">#REF!</definedName>
    <definedName name="FDP_249_1_aSrv" localSheetId="5" hidden="1">#REF!</definedName>
    <definedName name="FDP_249_1_aSrv" hidden="1">#REF!</definedName>
    <definedName name="FDP_25_1_aUrv" hidden="1">#REF!</definedName>
    <definedName name="FDP_250_1_aSrv" localSheetId="5" hidden="1">#REF!</definedName>
    <definedName name="FDP_250_1_aSrv" hidden="1">#REF!</definedName>
    <definedName name="FDP_251_1_aSrv" localSheetId="5" hidden="1">#REF!</definedName>
    <definedName name="FDP_251_1_aSrv" hidden="1">#REF!</definedName>
    <definedName name="FDP_252_1_aSrv" localSheetId="5" hidden="1">#REF!</definedName>
    <definedName name="FDP_252_1_aSrv" hidden="1">#REF!</definedName>
    <definedName name="FDP_253_1_aSrv" localSheetId="5" hidden="1">#REF!</definedName>
    <definedName name="FDP_253_1_aSrv" hidden="1">#REF!</definedName>
    <definedName name="FDP_254_1_aSrv" localSheetId="5" hidden="1">#REF!</definedName>
    <definedName name="FDP_254_1_aSrv" hidden="1">#REF!</definedName>
    <definedName name="FDP_255_1_aSrv" localSheetId="5" hidden="1">#REF!</definedName>
    <definedName name="FDP_255_1_aSrv" hidden="1">#REF!</definedName>
    <definedName name="FDP_256_1_aSrv" localSheetId="5" hidden="1">#REF!</definedName>
    <definedName name="FDP_256_1_aSrv" hidden="1">#REF!</definedName>
    <definedName name="FDP_257_1_aSrv" localSheetId="5" hidden="1">#REF!</definedName>
    <definedName name="FDP_257_1_aSrv" hidden="1">#REF!</definedName>
    <definedName name="FDP_258_1_aSrv" localSheetId="5" hidden="1">#REF!</definedName>
    <definedName name="FDP_258_1_aSrv" hidden="1">#REF!</definedName>
    <definedName name="FDP_259_1_aSrv" localSheetId="5" hidden="1">#REF!</definedName>
    <definedName name="FDP_259_1_aSrv" hidden="1">#REF!</definedName>
    <definedName name="FDP_26_1_aUrv" hidden="1">#REF!</definedName>
    <definedName name="FDP_260_1_aSrv" localSheetId="5" hidden="1">#REF!</definedName>
    <definedName name="FDP_260_1_aSrv" hidden="1">#REF!</definedName>
    <definedName name="FDP_261_1_aSrv" localSheetId="5" hidden="1">#REF!</definedName>
    <definedName name="FDP_261_1_aSrv" hidden="1">#REF!</definedName>
    <definedName name="FDP_264_1_aUrv" localSheetId="5" hidden="1">#REF!</definedName>
    <definedName name="FDP_264_1_aUrv" hidden="1">#REF!</definedName>
    <definedName name="FDP_265_1_aUrv" localSheetId="5" hidden="1">#REF!</definedName>
    <definedName name="FDP_265_1_aUrv" hidden="1">#REF!</definedName>
    <definedName name="FDP_266_1_aUrv" localSheetId="5" hidden="1">#REF!</definedName>
    <definedName name="FDP_266_1_aUrv" hidden="1">#REF!</definedName>
    <definedName name="FDP_267_1_aUrv" localSheetId="5" hidden="1">#REF!</definedName>
    <definedName name="FDP_267_1_aUrv" hidden="1">#REF!</definedName>
    <definedName name="FDP_268_1_aUrv" localSheetId="5" hidden="1">#REF!</definedName>
    <definedName name="FDP_268_1_aUrv" hidden="1">#REF!</definedName>
    <definedName name="FDP_269_1_aUrv" localSheetId="5" hidden="1">#REF!</definedName>
    <definedName name="FDP_269_1_aUrv" hidden="1">#REF!</definedName>
    <definedName name="FDP_27_1_aUrv" hidden="1">#REF!</definedName>
    <definedName name="FDP_270_1_aUrv" localSheetId="5" hidden="1">#REF!</definedName>
    <definedName name="FDP_270_1_aUrv" hidden="1">#REF!</definedName>
    <definedName name="FDP_271_1_aUrv" localSheetId="5" hidden="1">#REF!</definedName>
    <definedName name="FDP_271_1_aUrv" hidden="1">#REF!</definedName>
    <definedName name="FDP_272_1_aUrv" localSheetId="5" hidden="1">#REF!</definedName>
    <definedName name="FDP_272_1_aUrv" hidden="1">#REF!</definedName>
    <definedName name="FDP_273_1_aUrv" localSheetId="5" hidden="1">#REF!</definedName>
    <definedName name="FDP_273_1_aUrv" hidden="1">#REF!</definedName>
    <definedName name="FDP_274_1_aUrv" localSheetId="5" hidden="1">#REF!</definedName>
    <definedName name="FDP_274_1_aUrv" hidden="1">#REF!</definedName>
    <definedName name="FDP_275_1_aUrv" localSheetId="5" hidden="1">#REF!</definedName>
    <definedName name="FDP_275_1_aUrv" hidden="1">#REF!</definedName>
    <definedName name="FDP_276_1_aUrv" localSheetId="5" hidden="1">#REF!</definedName>
    <definedName name="FDP_276_1_aUrv" hidden="1">#REF!</definedName>
    <definedName name="FDP_277_1_aUrv" localSheetId="5" hidden="1">#REF!</definedName>
    <definedName name="FDP_277_1_aUrv" hidden="1">#REF!</definedName>
    <definedName name="FDP_278_1_aUrv" localSheetId="5" hidden="1">#REF!</definedName>
    <definedName name="FDP_278_1_aUrv" hidden="1">#REF!</definedName>
    <definedName name="FDP_279_1_aSrv" localSheetId="5" hidden="1">#REF!</definedName>
    <definedName name="FDP_279_1_aSrv" hidden="1">#REF!</definedName>
    <definedName name="FDP_28_1_aUrv" hidden="1">#REF!</definedName>
    <definedName name="FDP_3_1_aUrv" hidden="1">#REF!</definedName>
    <definedName name="FDP_30_1_aUrv" hidden="1">#REF!</definedName>
    <definedName name="FDP_31_1_aUrv" hidden="1">#REF!</definedName>
    <definedName name="FDP_33_1_aUrv" hidden="1">#REF!</definedName>
    <definedName name="FDP_34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Urv" hidden="1">#REF!</definedName>
    <definedName name="FDP_42_1_aUrv" hidden="1">#REF!</definedName>
    <definedName name="FDP_44_1_aUrv" hidden="1">#REF!</definedName>
    <definedName name="FDP_45_1_aUrv" hidden="1">#REF!</definedName>
    <definedName name="FDP_46_1_aUrv" hidden="1">#REF!</definedName>
    <definedName name="FDP_47_1_aUrv" hidden="1">#REF!</definedName>
    <definedName name="FDP_49_1_aUrv" hidden="1">#REF!</definedName>
    <definedName name="FDP_5_1_aUrv" hidden="1">#REF!</definedName>
    <definedName name="FDP_50_1_aUrv" hidden="1">#REF!</definedName>
    <definedName name="FDP_51_1_aSrv" hidden="1">#REF!</definedName>
    <definedName name="FDP_52_1_aUrv" hidden="1">#REF!</definedName>
    <definedName name="FDP_53_1_aUrv" hidden="1">#REF!</definedName>
    <definedName name="FDP_54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Urv" hidden="1">#REF!</definedName>
    <definedName name="FDP_71_1_aSrv" hidden="1">#REF!</definedName>
    <definedName name="FDP_72_1_aUrv" hidden="1">#REF!</definedName>
    <definedName name="FDP_73_1_aUrv" hidden="1">#REF!</definedName>
    <definedName name="FDP_74_1_aUrv" hidden="1">#REF!</definedName>
    <definedName name="FDP_76_1_aUrv" hidden="1">#REF!</definedName>
    <definedName name="FDP_77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2_1_aS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ferw" localSheetId="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5"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localSheetId="5" hidden="1">#REF!</definedName>
    <definedName name="gls_ACT_EST_ROW" hidden="1">#REF!</definedName>
    <definedName name="gls_ACT_FORM_OFFSET" localSheetId="5" hidden="1">#REF!</definedName>
    <definedName name="gls_ACT_FORM_OFFSET" hidden="1">#REF!</definedName>
    <definedName name="gls_ADMIN" localSheetId="5" hidden="1">#REF!</definedName>
    <definedName name="gls_ADMIN" hidden="1">#REF!</definedName>
    <definedName name="gls_ALLOW_BOTH_PC" localSheetId="5" hidden="1">#REF!</definedName>
    <definedName name="gls_ALLOW_BOTH_PC" hidden="1">#REF!</definedName>
    <definedName name="gls_ALLOW_PARENT_OR_CONSOLIDATED" localSheetId="5" hidden="1">#REF!</definedName>
    <definedName name="gls_ALLOW_PARENT_OR_CONSOLIDATED" hidden="1">#REF!</definedName>
    <definedName name="gls_ALLOW_PUBLISH" localSheetId="5" hidden="1">#REF!</definedName>
    <definedName name="gls_ALLOW_PUBLISH" hidden="1">#REF!</definedName>
    <definedName name="gls_CF_BEGINS" localSheetId="5" hidden="1">#REF!</definedName>
    <definedName name="gls_CF_BEGINS" hidden="1">#REF!</definedName>
    <definedName name="gls_CFD_CHANGEACT" localSheetId="5" hidden="1">#REF!</definedName>
    <definedName name="gls_CFD_CHANGEACT" hidden="1">#REF!</definedName>
    <definedName name="gls_CFD_CHANGEEST" localSheetId="5" hidden="1">#REF!</definedName>
    <definedName name="gls_CFD_CHANGEEST" hidden="1">#REF!</definedName>
    <definedName name="gls_CFD_FIRSTAVAIL" localSheetId="5" hidden="1">#REF!</definedName>
    <definedName name="gls_CFD_FIRSTAVAIL" hidden="1">#REF!</definedName>
    <definedName name="gls_CFD_LISTAVAIL" localSheetId="5" hidden="1">#REF!</definedName>
    <definedName name="gls_CFD_LISTAVAIL" hidden="1">#REF!</definedName>
    <definedName name="gls_CFD_SELECTED" localSheetId="5" hidden="1">#REF!</definedName>
    <definedName name="gls_CFD_SELECTED" hidden="1">#REF!</definedName>
    <definedName name="gls_CHANGED_NAMES" localSheetId="5" hidden="1">#REF!</definedName>
    <definedName name="gls_CHANGED_NAMES" hidden="1">#REF!</definedName>
    <definedName name="gls_CHG_KEY_USER" localSheetId="5" hidden="1">#REF!</definedName>
    <definedName name="gls_CHG_KEY_USER" hidden="1">#REF!</definedName>
    <definedName name="gls_CHG_SEL_ONLY" localSheetId="5" hidden="1">#REF!</definedName>
    <definedName name="gls_CHG_SEL_ONLY" hidden="1">#REF!</definedName>
    <definedName name="gls_COMPANY_WORKBOOK_ID" localSheetId="5" hidden="1">#REF!</definedName>
    <definedName name="gls_COMPANY_WORKBOOK_ID" hidden="1">#REF!</definedName>
    <definedName name="gls_DELETED_PERIODS" localSheetId="5" hidden="1">#REF!</definedName>
    <definedName name="gls_DELETED_PERIODS" hidden="1">#REF!</definedName>
    <definedName name="gls_EST_FORM_OFFSET" hidden="1">#REF!</definedName>
    <definedName name="gls_EXC_NOT_EXT" localSheetId="5" hidden="1">#REF!</definedName>
    <definedName name="gls_EXC_NOT_EXT" hidden="1">#REF!</definedName>
    <definedName name="gls_EXISTING_PERIODS" localSheetId="5" hidden="1">#REF!</definedName>
    <definedName name="gls_EXISTING_PERIODS" hidden="1">#REF!</definedName>
    <definedName name="gls_EXT_BELOW_PBT" localSheetId="5" hidden="1">#REF!</definedName>
    <definedName name="gls_EXT_BELOW_PBT" hidden="1">#REF!</definedName>
    <definedName name="gls_EXT_LINK_GLOSS" localSheetId="5" hidden="1">#REF!</definedName>
    <definedName name="gls_EXT_LINK_GLOSS"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LOSS_MONTHS" localSheetId="5" hidden="1">#REF!</definedName>
    <definedName name="gls_GLOSS_MONTHS" hidden="1">#REF!</definedName>
    <definedName name="gls_GW_IN" localSheetId="5" hidden="1">#REF!</definedName>
    <definedName name="gls_GW_IN" hidden="1">#REF!</definedName>
    <definedName name="gls_IIAA_IN" localSheetId="5" hidden="1">#REF!</definedName>
    <definedName name="gls_IIAA_IN" hidden="1">#REF!</definedName>
    <definedName name="gls_InterimValue" localSheetId="5" hidden="1">#REF!</definedName>
    <definedName name="gls_InterimValue" hidden="1">#REF!</definedName>
    <definedName name="gls_KEY_DATA" hidden="1">#REF!</definedName>
    <definedName name="gls_KEY_VALUE" hidden="1">#REF!</definedName>
    <definedName name="gls_LANGUAGE" localSheetId="5" hidden="1">#REF!</definedName>
    <definedName name="gls_LANGUAGE" hidden="1">#REF!</definedName>
    <definedName name="gls_NEXT_PK" localSheetId="5" hidden="1">#REF!</definedName>
    <definedName name="gls_NEXT_PK" hidden="1">#REF!</definedName>
    <definedName name="gls_PERIOD_CODE" hidden="1">#REF!</definedName>
    <definedName name="gls_PERIOD_INDICATOR" hidden="1">#REF!</definedName>
    <definedName name="gls_PERIOD_PARENT_OR_CONSOL" hidden="1">#REF!</definedName>
    <definedName name="gls_PERIOD_TYPE" hidden="1">#REF!</definedName>
    <definedName name="gls_PROFILE_NAME" localSheetId="5" hidden="1">#REF!</definedName>
    <definedName name="gls_PROFILE_NAME" hidden="1">#REF!</definedName>
    <definedName name="gls_SaveBeforePublish" localSheetId="5" hidden="1">#REF!</definedName>
    <definedName name="gls_SaveBeforePublish" hidden="1">#REF!</definedName>
    <definedName name="gls_SaveWkbForNewPeriodCodes" localSheetId="5" hidden="1">#REF!</definedName>
    <definedName name="gls_SaveWkbForNewPeriodCodes" hidden="1">#REF!</definedName>
    <definedName name="gls_SHOW_CONTROL_VALUE" localSheetId="5" hidden="1">#REF!</definedName>
    <definedName name="gls_SHOW_CONTROL_VALUE" hidden="1">#REF!</definedName>
    <definedName name="gls_SHOW_KEY_VAL_COLUMN" localSheetId="5" hidden="1">#REF!</definedName>
    <definedName name="gls_SHOW_KEY_VAL_COLUMN" hidden="1">#REF!</definedName>
    <definedName name="gls_SHOW_KEY_VALUES" localSheetId="5" hidden="1">#REF!</definedName>
    <definedName name="gls_SHOW_KEY_VALUES" hidden="1">#REF!</definedName>
    <definedName name="gls_SHOW_LINKED_ITEMS" localSheetId="5" hidden="1">#REF!</definedName>
    <definedName name="gls_SHOW_LINKED_ITEMS" hidden="1">#REF!</definedName>
    <definedName name="gls_SHOW_LOCAL_NAMES" localSheetId="5" hidden="1">#REF!</definedName>
    <definedName name="gls_SHOW_LOCAL_NAMES" hidden="1">#REF!</definedName>
    <definedName name="gls_SHOW_MULTIPLIERS" localSheetId="5" hidden="1">#REF!</definedName>
    <definedName name="gls_SHOW_MULTIPLIERS" hidden="1">#REF!</definedName>
    <definedName name="gls_SHOW_PK_COLUMN" localSheetId="5" hidden="1">#REF!</definedName>
    <definedName name="gls_SHOW_PK_COLUMN" hidden="1">#REF!</definedName>
    <definedName name="gls_SHOW_STATUS_INFORMATION" localSheetId="5" hidden="1">#REF!</definedName>
    <definedName name="gls_SHOW_STATUS_INFORMATION" hidden="1">#REF!</definedName>
    <definedName name="gls_SHOW_UNITS" localSheetId="5" hidden="1">#REF!</definedName>
    <definedName name="gls_SHOW_UNITS" hidden="1">#REF!</definedName>
    <definedName name="gls_SPARE_YEARS" hidden="1">#REF!</definedName>
    <definedName name="gls_SPECIAL_DIALOG" localSheetId="5" hidden="1">#REF!</definedName>
    <definedName name="gls_SPECIAL_DIALOG"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localSheetId="5" hidden="1">#REF!</definedName>
    <definedName name="gls_StockTicker" hidden="1">#REF!</definedName>
    <definedName name="gls_TEMP_PERIOD_CODE" hidden="1">#REF!</definedName>
    <definedName name="gls_THISWORKBOOK_NAME" localSheetId="5" hidden="1">#REF!</definedName>
    <definedName name="gls_THISWORKBOOK_NAME" hidden="1">#REF!</definedName>
    <definedName name="gls_UNUSUAL_POS" localSheetId="5" hidden="1">#REF!</definedName>
    <definedName name="gls_UNUSUAL_POS" hidden="1">#REF!</definedName>
    <definedName name="gls_USER_CELL_FORMAT" localSheetId="5" hidden="1">#REF!</definedName>
    <definedName name="gls_USER_CELL_FORMAT" hidden="1">#REF!</definedName>
    <definedName name="gls_USING_CONSOLIDATED" localSheetId="5" hidden="1">#REF!</definedName>
    <definedName name="gls_USING_CONSOLIDATED" hidden="1">#REF!</definedName>
    <definedName name="gls_YEAR_AE_CONTROL" hidden="1">#REF!</definedName>
    <definedName name="gls_YEAR_END_ROW" hidden="1">#REF!</definedName>
    <definedName name="gls_YetToRunStartupWizard" localSheetId="5" hidden="1">#REF!</definedName>
    <definedName name="gls_YetToRunStartupWizard" hidden="1">#REF!</definedName>
    <definedName name="HTML_CodePage" hidden="1">1252</definedName>
    <definedName name="HTML_Control" localSheetId="5"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5"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40917.624212963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localSheetId="5" hidden="1">#REF!</definedName>
    <definedName name="MnPrices" hidden="1">#REF!</definedName>
    <definedName name="MODEL_db_ORIGINATOR" hidden="1">"1"</definedName>
    <definedName name="MODEL_db_TICKER" hidden="1">"ABC"</definedName>
    <definedName name="q" localSheetId="5"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5" hidden="1">{"'Outline (2)'!$A$1:$Q$7"}</definedName>
    <definedName name="qwer" hidden="1">{"'Outline (2)'!$A$1:$Q$7"}</definedName>
    <definedName name="rep" localSheetId="5" hidden="1">{#N/A,#N/A,FALSE,"COVER";#N/A,#N/A,FALSE,"VALUATION";#N/A,#N/A,FALSE,"FORECAST";#N/A,#N/A,FALSE,"FY ANALYSIS ";#N/A,#N/A,FALSE," HY ANALYSIS"}</definedName>
    <definedName name="rep" hidden="1">{#N/A,#N/A,FALSE,"COVER";#N/A,#N/A,FALSE,"VALUATION";#N/A,#N/A,FALSE,"FORECAST";#N/A,#N/A,FALSE,"FY ANALYSIS ";#N/A,#N/A,FALSE," HY ANALYSIS"}</definedName>
    <definedName name="RiM_A.ValMethod" localSheetId="5" hidden="1">#REF!</definedName>
    <definedName name="RiM_A.ValMethod" hidden="1">#REF!</definedName>
    <definedName name="RiM_SHAREUNITS" hidden="1">"U.WN.MIL"</definedName>
    <definedName name="RiM_UNITS" hidden="1">"U.CUR.MIL"</definedName>
    <definedName name="rrrrrr"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localSheetId="5" hidden="1">#REF!</definedName>
    <definedName name="Rwvu.bal_98." hidden="1">#REF!</definedName>
    <definedName name="Rwvu.Full_Year." localSheetId="5" hidden="1">#REF!,#REF!,#REF!,#REF!</definedName>
    <definedName name="Rwvu.Full_Year." hidden="1">#REF!,#REF!,#REF!,#REF!</definedName>
    <definedName name="s" localSheetId="5"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hidden="1">0</definedName>
    <definedName name="solver_lin_1" hidden="1">0</definedName>
    <definedName name="solver_neg" hidden="1">2</definedName>
    <definedName name="solver_num" hidden="1">0</definedName>
    <definedName name="solver_nwt" hidden="1">1</definedName>
    <definedName name="solver_opt" localSheetId="5" hidden="1">#REF!</definedName>
    <definedName name="solver_opt" hidden="1">#REF!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hidden="1">5.05</definedName>
    <definedName name="srthhdg" localSheetId="5"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localSheetId="5" hidden="1">#REF!</definedName>
    <definedName name="Swvu.bal_98." hidden="1">#REF!</definedName>
    <definedName name="Swvu.Detail." localSheetId="5" hidden="1">#REF!</definedName>
    <definedName name="Swvu.Detail." hidden="1">#REF!</definedName>
    <definedName name="Swvu.Forestry." localSheetId="5" hidden="1">#REF!</definedName>
    <definedName name="Swvu.Forestry." hidden="1">#REF!</definedName>
    <definedName name="Swvu.Full_Year." localSheetId="5" hidden="1">#REF!</definedName>
    <definedName name="Swvu.Full_Year." hidden="1">#REF!</definedName>
    <definedName name="Swvu.Merch_Summary." localSheetId="5" hidden="1">#REF!</definedName>
    <definedName name="Swvu.Merch_Summary." hidden="1">#REF!</definedName>
    <definedName name="Swvu.Summary." localSheetId="5" hidden="1">#REF!</definedName>
    <definedName name="Swvu.Summary." hidden="1">#REF!</definedName>
    <definedName name="Swvu.Warehouse." localSheetId="5" hidden="1">#REF!</definedName>
    <definedName name="Swvu.Warehouse." hidden="1">#REF!</definedName>
    <definedName name="Tigr_Exhibit2cf0c7a4_8079_452d_90b1_946b4ca5791e" localSheetId="5" hidden="1">#REF!</definedName>
    <definedName name="Tigr_Exhibit2cf0c7a4_8079_452d_90b1_946b4ca5791e" hidden="1">#REF!</definedName>
    <definedName name="Tigr_Exhibit3edd6723_b4b8_4c96_a3d2_86d3ddbd543d" localSheetId="5" hidden="1">#REF!</definedName>
    <definedName name="Tigr_Exhibit3edd6723_b4b8_4c96_a3d2_86d3ddbd543d" hidden="1">#REF!</definedName>
    <definedName name="Tigr_Exhibitf2941059_9aad_40de_bd7f_fb976c9da072" localSheetId="5" hidden="1">#REF!</definedName>
    <definedName name="Tigr_Exhibitf2941059_9aad_40de_bd7f_fb976c9da072" hidden="1">#REF!</definedName>
    <definedName name="ttttt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5"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5"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localSheetId="5"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localSheetId="5"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5"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localSheetId="5"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localSheetId="5"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5"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5"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localSheetId="5"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localSheetId="5"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5"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5"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localSheetId="5"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localSheetId="5"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5"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5"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localSheetId="5"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localSheetId="5"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5"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5"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localSheetId="5"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localSheetId="5"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5"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5" hidden="1">{"Full_Year",#N/A,FALSE,"PE1_S";"Full_Year",#N/A,FALSE,"Cashflow_EPS";"Full_Year",#N/A,FALSE,"EBIT_DIV"}</definedName>
    <definedName name="war.client_detailed_skc" hidden="1">{"Full_Year",#N/A,FALSE,"PE1_S";"Full_Year",#N/A,FALSE,"Cashflow_EPS";"Full_Year",#N/A,FALSE,"EBIT_DIV"}</definedName>
    <definedName name="warn.full_client_skc" localSheetId="5"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5"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5"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5"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5"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5"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5" hidden="1">{"Summary",#N/A,FALSE,"Bunnings";"Merch_Summary",#N/A,FALSE,"Bunnings";"Forestry",#N/A,FALSE,"Bunnings"}</definedName>
    <definedName name="wrn.Bunnings." hidden="1">{"Summary",#N/A,FALSE,"Bunnings";"Merch_Summary",#N/A,FALSE,"Bunnings";"Forestry",#N/A,FALSE,"Bunnings"}</definedName>
    <definedName name="wrn.Cable." localSheetId="5" hidden="1">{"Cable_front",#N/A,TRUE,"Cable";"Cable_back",#N/A,TRUE,"Cable"}</definedName>
    <definedName name="wrn.Cable." hidden="1">{"Cable_front",#N/A,TRUE,"Cable";"Cable_back",#N/A,TRUE,"Cable"}</definedName>
    <definedName name="wrn.Client." localSheetId="5" hidden="1">{"Full_Year",#N/A,FALSE,"PE1_S";#N/A,#N/A,FALSE,"DIVIS_S"}</definedName>
    <definedName name="wrn.Client." hidden="1">{"Full_Year",#N/A,FALSE,"PE1_S";#N/A,#N/A,FALSE,"DIVIS_S"}</definedName>
    <definedName name="wrn.Client._1" localSheetId="5" hidden="1">{"Full_Year",#N/A,FALSE,"PE1_S";#N/A,#N/A,FALSE,"DIVIS_S"}</definedName>
    <definedName name="wrn.Client._1" hidden="1">{"Full_Year",#N/A,FALSE,"PE1_S";#N/A,#N/A,FALSE,"DIVIS_S"}</definedName>
    <definedName name="wrn.Client._2" localSheetId="5" hidden="1">{"Full_Year",#N/A,FALSE,"PE1_S";#N/A,#N/A,FALSE,"DIVIS_S"}</definedName>
    <definedName name="wrn.Client._2" hidden="1">{"Full_Year",#N/A,FALSE,"PE1_S";#N/A,#N/A,FALSE,"DIVIS_S"}</definedName>
    <definedName name="wrn.Client_CWN" localSheetId="5" hidden="1">{"Full_Year",#N/A,FALSE,"PE1_S";#N/A,#N/A,FALSE,"DIVIS_S"}</definedName>
    <definedName name="wrn.Client_CWN" hidden="1">{"Full_Year",#N/A,FALSE,"PE1_S";#N/A,#N/A,FALSE,"DIVIS_S"}</definedName>
    <definedName name="wrn.Client_Detailed." localSheetId="5" hidden="1">{"Full_Year",#N/A,FALSE,"PE1_S";"Full_Year",#N/A,FALSE,"Cashflow_EPS";"Full_Year",#N/A,FALSE,"EBIT_DIV"}</definedName>
    <definedName name="wrn.Client_Detailed." hidden="1">{"Full_Year",#N/A,FALSE,"PE1_S";"Full_Year",#N/A,FALSE,"Cashflow_EPS";"Full_Year",#N/A,FALSE,"EBIT_DIV"}</definedName>
    <definedName name="wrn.Client_Detailed._1" localSheetId="5" hidden="1">{"Full_Year",#N/A,FALSE,"PE1_S";"Full_Year",#N/A,FALSE,"Cashflow_EPS";"Full_Year",#N/A,FALSE,"EBIT_DIV"}</definedName>
    <definedName name="wrn.Client_Detailed._1" hidden="1">{"Full_Year",#N/A,FALSE,"PE1_S";"Full_Year",#N/A,FALSE,"Cashflow_EPS";"Full_Year",#N/A,FALSE,"EBIT_DIV"}</definedName>
    <definedName name="wrn.Client_Detailed._2" localSheetId="5" hidden="1">{"Full_Year",#N/A,FALSE,"PE1_S";"Full_Year",#N/A,FALSE,"Cashflow_EPS";"Full_Year",#N/A,FALSE,"EBIT_DIV"}</definedName>
    <definedName name="wrn.Client_Detailed._2" hidden="1">{"Full_Year",#N/A,FALSE,"PE1_S";"Full_Year",#N/A,FALSE,"Cashflow_EPS";"Full_Year",#N/A,FALSE,"EBIT_DIV"}</definedName>
    <definedName name="wrn.client_detailed_CWN" localSheetId="5" hidden="1">{"Full_Year",#N/A,FALSE,"PE1_S";"Full_Year",#N/A,FALSE,"Cashflow_EPS";"Full_Year",#N/A,FALSE,"EBIT_DIV"}</definedName>
    <definedName name="wrn.client_detailed_CWN" hidden="1">{"Full_Year",#N/A,FALSE,"PE1_S";"Full_Year",#N/A,FALSE,"Cashflow_EPS";"Full_Year",#N/A,FALSE,"EBIT_DIV"}</definedName>
    <definedName name="wrn.client_SKC" localSheetId="5" hidden="1">{"Full_Year",#N/A,FALSE,"PE1_S";#N/A,#N/A,FALSE,"DIVIS_S"}</definedName>
    <definedName name="wrn.client_SKC" hidden="1">{"Full_Year",#N/A,FALSE,"PE1_S";#N/A,#N/A,FALSE,"DIVIS_S"}</definedName>
    <definedName name="wrn.Complete._.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5"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localSheetId="5"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localSheetId="5"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5"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5"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localSheetId="5"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localSheetId="5"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5"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5"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5" hidden="1">{"Divisional summaries",#N/A,TRUE,"Model"}</definedName>
    <definedName name="wrn.Divisional._.Summaries." hidden="1">{"Divisional summaries",#N/A,TRUE,"Model"}</definedName>
    <definedName name="wrn.Forecast._.Q4a" localSheetId="5"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5"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5" hidden="1">{"Full EBITDA valuation",#N/A,FALSE,"Value"}</definedName>
    <definedName name="wrn.Full._.EBITDA._.Valuation." hidden="1">{"Full EBITDA valuation",#N/A,FALSE,"Value"}</definedName>
    <definedName name="wrn.Full._.Report." localSheetId="5"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localSheetId="5"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localSheetId="5"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5"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5"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localSheetId="5"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localSheetId="5"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5"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5"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5" hidden="1">{#N/A,#N/A,TRUE,"IGT";#N/A,#N/A,TRUE,"IGTSLOT"}</definedName>
    <definedName name="wrn.IGT._.Model." hidden="1">{#N/A,#N/A,TRUE,"IGT";#N/A,#N/A,TRUE,"IGTSLOT"}</definedName>
    <definedName name="wrn.input._.and._.output."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5"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5"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localSheetId="5"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localSheetId="5"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5" hidden="1">{#N/A,#N/A,FALSE,"EPS";#N/A,#N/A,FALSE,"EBITDA"}</definedName>
    <definedName name="wrn.Lodging." hidden="1">{#N/A,#N/A,FALSE,"EPS";#N/A,#N/A,FALSE,"EBITDA"}</definedName>
    <definedName name="wrn.Main._.Report._.All._.Sections."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5" hidden="1">{#N/A,#N/A,FALSE,"MIR";#N/A,#N/A,FALSE,"NYNY"}</definedName>
    <definedName name="wrn.mirBellagio." hidden="1">{#N/A,#N/A,FALSE,"MIR";#N/A,#N/A,FALSE,"NYNY"}</definedName>
    <definedName name="wrn.Model." localSheetId="5" hidden="1">{#N/A,#N/A,FALSE,"PRH";#N/A,#N/A,FALSE,"Units"}</definedName>
    <definedName name="wrn.Model." hidden="1">{#N/A,#N/A,FALSE,"PRH";#N/A,#N/A,FALSE,"Units"}</definedName>
    <definedName name="wrn.Model._.Level._.3." localSheetId="5"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localSheetId="5"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localSheetId="5"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5"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5"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5"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5" hidden="1">{"Cashflow",#N/A,FALSE,"CASHFLOW";"DCF",#N/A,FALSE,"CASHFLOW"}</definedName>
    <definedName name="wrn.Print." hidden="1">{"Cashflow",#N/A,FALSE,"CASHFLOW";"DCF",#N/A,FALSE,"CASHFLOW"}</definedName>
    <definedName name="wrn.Q2._.Press._.Release." localSheetId="5" hidden="1">{"Q2_STMT_INC_PR",#N/A,FALSE,"STMT OF INC";"Q2 SUPPL INFO PR",#N/A,FALSE,"SUPPL INFO"}</definedName>
    <definedName name="wrn.Q2._.Press._.Release." hidden="1">{"Q2_STMT_INC_PR",#N/A,FALSE,"STMT OF INC";"Q2 SUPPL INFO PR",#N/A,FALSE,"SUPPL INFO"}</definedName>
    <definedName name="wrn.Report." localSheetId="5" hidden="1">{"Cashflow",#N/A,FALSE,"CASHFLOW";"DCF",#N/A,FALSE,"CASHFLOW"}</definedName>
    <definedName name="wrn.Report." hidden="1">{"Cashflow",#N/A,FALSE,"CASHFLOW";"DCF",#N/A,FALSE,"CASHFLOW"}</definedName>
    <definedName name="wrn.Revenue._.Details." localSheetId="5"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5"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localSheetId="5"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localSheetId="5"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5"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5"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5" hidden="1">{"Detail",#N/A,FALSE,"FULLESTI";#N/A,#N/A,FALSE,"USMEDCOY"}</definedName>
    <definedName name="wrn.Test." hidden="1">{"Detail",#N/A,FALSE,"FULLESTI";#N/A,#N/A,FALSE,"USMEDCOY"}</definedName>
    <definedName name="wrn.Variance._.Q4" localSheetId="5" hidden="1">{"Variance Q4",#N/A,FALSE,"Var"}</definedName>
    <definedName name="wrn.Variance._.Q4" hidden="1">{"Variance Q4",#N/A,FALSE,"Var"}</definedName>
    <definedName name="wrn.weekly." localSheetId="5"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5"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5"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5"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5"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5"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5"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5"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localSheetId="5"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localSheetId="5"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5"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5"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5" hidden="1">{"'Outline (2)'!$A$1:$Q$7"}</definedName>
    <definedName name="xxx" hidden="1">{"'Outline (2)'!$A$1:$Q$7"}</definedName>
    <definedName name="Z_03DAD996_7A4F_11D1_AB8C_00805F1D08F8_.wvu.Cols" localSheetId="5" hidden="1">#REF!</definedName>
    <definedName name="Z_03DAD996_7A4F_11D1_AB8C_00805F1D08F8_.wvu.Cols" hidden="1">#REF!</definedName>
    <definedName name="Z_03DAD997_7A4F_11D1_AB8C_00805F1D08F8_.wvu.Cols" localSheetId="5" hidden="1">#REF!,#REF!,#REF!,#REF!</definedName>
    <definedName name="Z_03DAD997_7A4F_11D1_AB8C_00805F1D08F8_.wvu.Cols" hidden="1">#REF!,#REF!,#REF!,#REF!</definedName>
    <definedName name="Z_03DAD997_7A4F_11D1_AB8C_00805F1D08F8_.wvu.Rows" localSheetId="5" hidden="1">#REF!</definedName>
    <definedName name="Z_03DAD997_7A4F_11D1_AB8C_00805F1D08F8_.wvu.Rows" hidden="1">#REF!</definedName>
    <definedName name="Z_0C942D73_7104_11D1_AB6C_00805F1D2048_.wvu.Cols" localSheetId="5" hidden="1">#REF!</definedName>
    <definedName name="Z_0C942D73_7104_11D1_AB6C_00805F1D2048_.wvu.Cols" hidden="1">#REF!</definedName>
    <definedName name="Z_0C942D74_7104_11D1_AB6C_00805F1D2048_.wvu.Cols" localSheetId="5" hidden="1">#REF!,#REF!,#REF!,#REF!</definedName>
    <definedName name="Z_0C942D74_7104_11D1_AB6C_00805F1D2048_.wvu.Cols" hidden="1">#REF!,#REF!,#REF!,#REF!</definedName>
    <definedName name="Z_0C942D74_7104_11D1_AB6C_00805F1D2048_.wvu.Rows" localSheetId="5" hidden="1">#REF!</definedName>
    <definedName name="Z_0C942D74_7104_11D1_AB6C_00805F1D2048_.wvu.Rows" hidden="1">#REF!</definedName>
    <definedName name="Z_115772F5_74E0_11D1_AB6E_00805F1D2048_.wvu.Cols" localSheetId="5" hidden="1">#REF!</definedName>
    <definedName name="Z_115772F5_74E0_11D1_AB6E_00805F1D2048_.wvu.Cols" hidden="1">#REF!</definedName>
    <definedName name="Z_115772F6_74E0_11D1_AB6E_00805F1D2048_.wvu.Cols" localSheetId="5" hidden="1">#REF!,#REF!,#REF!,#REF!</definedName>
    <definedName name="Z_115772F6_74E0_11D1_AB6E_00805F1D2048_.wvu.Cols" hidden="1">#REF!,#REF!,#REF!,#REF!</definedName>
    <definedName name="Z_115772F6_74E0_11D1_AB6E_00805F1D2048_.wvu.Rows" localSheetId="5" hidden="1">#REF!</definedName>
    <definedName name="Z_115772F6_74E0_11D1_AB6E_00805F1D2048_.wvu.Rows" hidden="1">#REF!</definedName>
    <definedName name="Z_2087720D_7599_11D1_AB6F_00805F1D2048_.wvu.Cols" localSheetId="5" hidden="1">#REF!</definedName>
    <definedName name="Z_2087720D_7599_11D1_AB6F_00805F1D2048_.wvu.Cols" hidden="1">#REF!</definedName>
    <definedName name="Z_2087720E_7599_11D1_AB6F_00805F1D2048_.wvu.Cols" localSheetId="5" hidden="1">#REF!,#REF!,#REF!,#REF!</definedName>
    <definedName name="Z_2087720E_7599_11D1_AB6F_00805F1D2048_.wvu.Cols" hidden="1">#REF!,#REF!,#REF!,#REF!</definedName>
    <definedName name="Z_2087720E_7599_11D1_AB6F_00805F1D2048_.wvu.Rows" localSheetId="5" hidden="1">#REF!</definedName>
    <definedName name="Z_2087720E_7599_11D1_AB6F_00805F1D2048_.wvu.Rows" hidden="1">#REF!</definedName>
    <definedName name="Z_2087722D_7599_11D1_AB6F_00805F1D2048_.wvu.Cols" localSheetId="5" hidden="1">#REF!</definedName>
    <definedName name="Z_2087722D_7599_11D1_AB6F_00805F1D2048_.wvu.Cols" hidden="1">#REF!</definedName>
    <definedName name="Z_2087722E_7599_11D1_AB6F_00805F1D2048_.wvu.Cols" localSheetId="5" hidden="1">#REF!,#REF!,#REF!,#REF!</definedName>
    <definedName name="Z_2087722E_7599_11D1_AB6F_00805F1D2048_.wvu.Cols" hidden="1">#REF!,#REF!,#REF!,#REF!</definedName>
    <definedName name="Z_2087722E_7599_11D1_AB6F_00805F1D2048_.wvu.Rows" localSheetId="5" hidden="1">#REF!</definedName>
    <definedName name="Z_2087722E_7599_11D1_AB6F_00805F1D2048_.wvu.Rows" hidden="1">#REF!</definedName>
    <definedName name="Z_2087724D_7599_11D1_AB6F_00805F1D2048_.wvu.Cols" localSheetId="5" hidden="1">#REF!</definedName>
    <definedName name="Z_2087724D_7599_11D1_AB6F_00805F1D2048_.wvu.Cols" hidden="1">#REF!</definedName>
    <definedName name="Z_2087724E_7599_11D1_AB6F_00805F1D2048_.wvu.Cols" localSheetId="5" hidden="1">#REF!,#REF!,#REF!,#REF!</definedName>
    <definedName name="Z_2087724E_7599_11D1_AB6F_00805F1D2048_.wvu.Cols" hidden="1">#REF!,#REF!,#REF!,#REF!</definedName>
    <definedName name="Z_2087724E_7599_11D1_AB6F_00805F1D2048_.wvu.Rows" localSheetId="5" hidden="1">#REF!</definedName>
    <definedName name="Z_2087724E_7599_11D1_AB6F_00805F1D2048_.wvu.Rows" hidden="1">#REF!</definedName>
    <definedName name="Z_390AA9A0_4F12_11D1_AB62_00805F1D08F8_.wvu.Cols" localSheetId="5" hidden="1">#REF!</definedName>
    <definedName name="Z_390AA9A0_4F12_11D1_AB62_00805F1D08F8_.wvu.Cols" hidden="1">#REF!</definedName>
    <definedName name="Z_390AA9A1_4F12_11D1_AB62_00805F1D08F8_.wvu.Cols" localSheetId="5" hidden="1">#REF!,#REF!,#REF!,#REF!</definedName>
    <definedName name="Z_390AA9A1_4F12_11D1_AB62_00805F1D08F8_.wvu.Cols" hidden="1">#REF!,#REF!,#REF!,#REF!</definedName>
    <definedName name="Z_390AA9A1_4F12_11D1_AB62_00805F1D08F8_.wvu.Rows" localSheetId="5" hidden="1">#REF!</definedName>
    <definedName name="Z_390AA9A1_4F12_11D1_AB62_00805F1D08F8_.wvu.Rows" hidden="1">#REF!</definedName>
    <definedName name="Z_3A0CF412_61F2_11D1_AB75_00805F1D08F8_.wvu.Cols" localSheetId="5" hidden="1">#REF!</definedName>
    <definedName name="Z_3A0CF412_61F2_11D1_AB75_00805F1D08F8_.wvu.Cols" hidden="1">#REF!</definedName>
    <definedName name="Z_3A0CF413_61F2_11D1_AB75_00805F1D08F8_.wvu.Cols" localSheetId="5" hidden="1">#REF!,#REF!,#REF!,#REF!</definedName>
    <definedName name="Z_3A0CF413_61F2_11D1_AB75_00805F1D08F8_.wvu.Cols" hidden="1">#REF!,#REF!,#REF!,#REF!</definedName>
    <definedName name="Z_3A0CF413_61F2_11D1_AB75_00805F1D08F8_.wvu.Rows" localSheetId="5" hidden="1">#REF!</definedName>
    <definedName name="Z_3A0CF413_61F2_11D1_AB75_00805F1D08F8_.wvu.Rows" hidden="1">#REF!</definedName>
    <definedName name="Z_40C39523_4116_11D1_AB55_00805F1D08F8_.wvu.Cols" localSheetId="5" hidden="1">#REF!</definedName>
    <definedName name="Z_40C39523_4116_11D1_AB55_00805F1D08F8_.wvu.Cols" hidden="1">#REF!</definedName>
    <definedName name="Z_40C39524_4116_11D1_AB55_00805F1D08F8_.wvu.Cols" localSheetId="5" hidden="1">#REF!,#REF!,#REF!,#REF!</definedName>
    <definedName name="Z_40C39524_4116_11D1_AB55_00805F1D08F8_.wvu.Cols" hidden="1">#REF!,#REF!,#REF!,#REF!</definedName>
    <definedName name="Z_40C39524_4116_11D1_AB55_00805F1D08F8_.wvu.Rows" localSheetId="5" hidden="1">#REF!</definedName>
    <definedName name="Z_40C39524_4116_11D1_AB55_00805F1D08F8_.wvu.Rows" hidden="1">#REF!</definedName>
    <definedName name="Z_40C39573_4116_11D1_AB55_00805F1D08F8_.wvu.Cols" localSheetId="5" hidden="1">#REF!</definedName>
    <definedName name="Z_40C39573_4116_11D1_AB55_00805F1D08F8_.wvu.Cols" hidden="1">#REF!</definedName>
    <definedName name="Z_40C39574_4116_11D1_AB55_00805F1D08F8_.wvu.Cols" localSheetId="5" hidden="1">#REF!,#REF!,#REF!,#REF!</definedName>
    <definedName name="Z_40C39574_4116_11D1_AB55_00805F1D08F8_.wvu.Cols" hidden="1">#REF!,#REF!,#REF!,#REF!</definedName>
    <definedName name="Z_40C39574_4116_11D1_AB55_00805F1D08F8_.wvu.Rows" localSheetId="5" hidden="1">#REF!</definedName>
    <definedName name="Z_40C39574_4116_11D1_AB55_00805F1D08F8_.wvu.Rows" hidden="1">#REF!</definedName>
    <definedName name="Z_4B689A83_6515_11D1_AB79_00805F1D08F8_.wvu.Cols" localSheetId="5" hidden="1">#REF!</definedName>
    <definedName name="Z_4B689A83_6515_11D1_AB79_00805F1D08F8_.wvu.Cols" hidden="1">#REF!</definedName>
    <definedName name="Z_4B689A84_6515_11D1_AB79_00805F1D08F8_.wvu.Cols" localSheetId="5" hidden="1">#REF!,#REF!,#REF!,#REF!</definedName>
    <definedName name="Z_4B689A84_6515_11D1_AB79_00805F1D08F8_.wvu.Cols" hidden="1">#REF!,#REF!,#REF!,#REF!</definedName>
    <definedName name="Z_4B689A84_6515_11D1_AB79_00805F1D08F8_.wvu.Rows" localSheetId="5" hidden="1">#REF!</definedName>
    <definedName name="Z_4B689A84_6515_11D1_AB79_00805F1D08F8_.wvu.Rows" hidden="1">#REF!</definedName>
    <definedName name="Z_4D4EF4DC_6A0A_11D1_AB7D_00805F1D08F8_.wvu.Cols" localSheetId="5" hidden="1">#REF!</definedName>
    <definedName name="Z_4D4EF4DC_6A0A_11D1_AB7D_00805F1D08F8_.wvu.Cols" hidden="1">#REF!</definedName>
    <definedName name="Z_4D4EF4DD_6A0A_11D1_AB7D_00805F1D08F8_.wvu.Cols" localSheetId="5" hidden="1">#REF!,#REF!,#REF!,#REF!</definedName>
    <definedName name="Z_4D4EF4DD_6A0A_11D1_AB7D_00805F1D08F8_.wvu.Cols" hidden="1">#REF!,#REF!,#REF!,#REF!</definedName>
    <definedName name="Z_4D4EF4DD_6A0A_11D1_AB7D_00805F1D08F8_.wvu.Rows" localSheetId="5" hidden="1">#REF!</definedName>
    <definedName name="Z_4D4EF4DD_6A0A_11D1_AB7D_00805F1D08F8_.wvu.Rows" hidden="1">#REF!</definedName>
    <definedName name="Z_5BD438D4_7596_11D1_AB88_00805F1D08F8_.wvu.Cols" localSheetId="5" hidden="1">#REF!</definedName>
    <definedName name="Z_5BD438D4_7596_11D1_AB88_00805F1D08F8_.wvu.Cols" hidden="1">#REF!</definedName>
    <definedName name="Z_5BD438D5_7596_11D1_AB88_00805F1D08F8_.wvu.Cols" localSheetId="5" hidden="1">#REF!,#REF!,#REF!,#REF!</definedName>
    <definedName name="Z_5BD438D5_7596_11D1_AB88_00805F1D08F8_.wvu.Cols" hidden="1">#REF!,#REF!,#REF!,#REF!</definedName>
    <definedName name="Z_5BD438D5_7596_11D1_AB88_00805F1D08F8_.wvu.Rows" localSheetId="5" hidden="1">#REF!</definedName>
    <definedName name="Z_5BD438D5_7596_11D1_AB88_00805F1D08F8_.wvu.Rows" hidden="1">#REF!</definedName>
    <definedName name="Z_5BD43914_7596_11D1_AB88_00805F1D08F8_.wvu.Cols" localSheetId="5" hidden="1">#REF!</definedName>
    <definedName name="Z_5BD43914_7596_11D1_AB88_00805F1D08F8_.wvu.Cols" hidden="1">#REF!</definedName>
    <definedName name="Z_5BD43915_7596_11D1_AB88_00805F1D08F8_.wvu.Cols" localSheetId="5" hidden="1">#REF!,#REF!,#REF!,#REF!</definedName>
    <definedName name="Z_5BD43915_7596_11D1_AB88_00805F1D08F8_.wvu.Cols" hidden="1">#REF!,#REF!,#REF!,#REF!</definedName>
    <definedName name="Z_5BD43915_7596_11D1_AB88_00805F1D08F8_.wvu.Rows" localSheetId="5" hidden="1">#REF!</definedName>
    <definedName name="Z_5BD43915_7596_11D1_AB88_00805F1D08F8_.wvu.Rows" hidden="1">#REF!</definedName>
    <definedName name="Z_5D8928C3_27D9_11D1_AB33_00805F1D2048_.wvu.Cols" localSheetId="5" hidden="1">#REF!</definedName>
    <definedName name="Z_5D8928C3_27D9_11D1_AB33_00805F1D2048_.wvu.Cols" hidden="1">#REF!</definedName>
    <definedName name="Z_5D8928C4_27D9_11D1_AB33_00805F1D2048_.wvu.Cols" localSheetId="5" hidden="1">#REF!,#REF!,#REF!,#REF!</definedName>
    <definedName name="Z_5D8928C4_27D9_11D1_AB33_00805F1D2048_.wvu.Cols" hidden="1">#REF!,#REF!,#REF!,#REF!</definedName>
    <definedName name="Z_5D8928C4_27D9_11D1_AB33_00805F1D2048_.wvu.Rows" localSheetId="5" hidden="1">#REF!</definedName>
    <definedName name="Z_5D8928C4_27D9_11D1_AB33_00805F1D2048_.wvu.Rows" hidden="1">#REF!</definedName>
    <definedName name="Z_63193F35_1A71_11D1_AB28_00805F1D2048_.wvu.Cols" localSheetId="5" hidden="1">#REF!</definedName>
    <definedName name="Z_63193F35_1A71_11D1_AB28_00805F1D2048_.wvu.Cols" hidden="1">#REF!</definedName>
    <definedName name="Z_63193F36_1A71_11D1_AB28_00805F1D2048_.wvu.Cols" localSheetId="5" hidden="1">#REF!,#REF!,#REF!,#REF!</definedName>
    <definedName name="Z_63193F36_1A71_11D1_AB28_00805F1D2048_.wvu.Cols" hidden="1">#REF!,#REF!,#REF!,#REF!</definedName>
    <definedName name="Z_63193F36_1A71_11D1_AB28_00805F1D2048_.wvu.Rows" localSheetId="5" hidden="1">#REF!</definedName>
    <definedName name="Z_63193F36_1A71_11D1_AB28_00805F1D2048_.wvu.Rows" hidden="1">#REF!</definedName>
    <definedName name="Z_67539AE7_7018_11D1_AB83_00805F1D08F8_.wvu.Cols" localSheetId="5" hidden="1">#REF!</definedName>
    <definedName name="Z_67539AE7_7018_11D1_AB83_00805F1D08F8_.wvu.Cols" hidden="1">#REF!</definedName>
    <definedName name="Z_67539AE8_7018_11D1_AB83_00805F1D08F8_.wvu.Cols" localSheetId="5" hidden="1">#REF!,#REF!,#REF!,#REF!</definedName>
    <definedName name="Z_67539AE8_7018_11D1_AB83_00805F1D08F8_.wvu.Cols" hidden="1">#REF!,#REF!,#REF!,#REF!</definedName>
    <definedName name="Z_67539AE8_7018_11D1_AB83_00805F1D08F8_.wvu.Rows" localSheetId="5" hidden="1">#REF!</definedName>
    <definedName name="Z_67539AE8_7018_11D1_AB83_00805F1D08F8_.wvu.Rows" hidden="1">#REF!</definedName>
    <definedName name="Z_78668872_6450_11D1_AB62_00805F1D2048_.wvu.Cols" localSheetId="5" hidden="1">#REF!</definedName>
    <definedName name="Z_78668872_6450_11D1_AB62_00805F1D2048_.wvu.Cols" hidden="1">#REF!</definedName>
    <definedName name="Z_78668873_6450_11D1_AB62_00805F1D2048_.wvu.Cols" localSheetId="5" hidden="1">#REF!,#REF!,#REF!,#REF!</definedName>
    <definedName name="Z_78668873_6450_11D1_AB62_00805F1D2048_.wvu.Cols" hidden="1">#REF!,#REF!,#REF!,#REF!</definedName>
    <definedName name="Z_78668873_6450_11D1_AB62_00805F1D2048_.wvu.Rows" localSheetId="5" hidden="1">#REF!</definedName>
    <definedName name="Z_78668873_6450_11D1_AB62_00805F1D2048_.wvu.Rows" hidden="1">#REF!</definedName>
    <definedName name="Z_78668A26_6450_11D1_AB62_00805F1D2048_.wvu.Cols" localSheetId="5" hidden="1">#REF!</definedName>
    <definedName name="Z_78668A26_6450_11D1_AB62_00805F1D2048_.wvu.Cols" hidden="1">#REF!</definedName>
    <definedName name="Z_78668A27_6450_11D1_AB62_00805F1D2048_.wvu.Cols" localSheetId="5" hidden="1">#REF!,#REF!,#REF!,#REF!</definedName>
    <definedName name="Z_78668A27_6450_11D1_AB62_00805F1D2048_.wvu.Cols" hidden="1">#REF!,#REF!,#REF!,#REF!</definedName>
    <definedName name="Z_78668A27_6450_11D1_AB62_00805F1D2048_.wvu.Rows" localSheetId="5" hidden="1">#REF!</definedName>
    <definedName name="Z_78668A27_6450_11D1_AB62_00805F1D2048_.wvu.Rows" hidden="1">#REF!</definedName>
    <definedName name="Z_81AF337E_7A53_11D1_AB73_00805F1D2048_.wvu.Cols" localSheetId="5" hidden="1">#REF!</definedName>
    <definedName name="Z_81AF337E_7A53_11D1_AB73_00805F1D2048_.wvu.Cols" hidden="1">#REF!</definedName>
    <definedName name="Z_81AF337F_7A53_11D1_AB73_00805F1D2048_.wvu.Cols" localSheetId="5" hidden="1">#REF!,#REF!,#REF!,#REF!</definedName>
    <definedName name="Z_81AF337F_7A53_11D1_AB73_00805F1D2048_.wvu.Cols" hidden="1">#REF!,#REF!,#REF!,#REF!</definedName>
    <definedName name="Z_81AF337F_7A53_11D1_AB73_00805F1D2048_.wvu.Rows" localSheetId="5" hidden="1">#REF!</definedName>
    <definedName name="Z_81AF337F_7A53_11D1_AB73_00805F1D2048_.wvu.Rows" hidden="1">#REF!</definedName>
    <definedName name="Z_9431393B_8BB4_11D1_AB82_00805F1D2048_.wvu.Cols" localSheetId="5" hidden="1">#REF!</definedName>
    <definedName name="Z_9431393B_8BB4_11D1_AB82_00805F1D2048_.wvu.Cols" hidden="1">#REF!</definedName>
    <definedName name="Z_9431393C_8BB4_11D1_AB82_00805F1D2048_.wvu.Cols" localSheetId="5" hidden="1">#REF!,#REF!,#REF!,#REF!</definedName>
    <definedName name="Z_9431393C_8BB4_11D1_AB82_00805F1D2048_.wvu.Cols" hidden="1">#REF!,#REF!,#REF!,#REF!</definedName>
    <definedName name="Z_9431393C_8BB4_11D1_AB82_00805F1D2048_.wvu.Rows" localSheetId="5" hidden="1">#REF!</definedName>
    <definedName name="Z_9431393C_8BB4_11D1_AB82_00805F1D2048_.wvu.Rows" hidden="1">#REF!</definedName>
    <definedName name="Z_A399A71D_4368_11D1_AB57_00805F1D08F8_.wvu.Cols" localSheetId="5" hidden="1">#REF!</definedName>
    <definedName name="Z_A399A71D_4368_11D1_AB57_00805F1D08F8_.wvu.Cols" hidden="1">#REF!</definedName>
    <definedName name="Z_A399A71E_4368_11D1_AB57_00805F1D08F8_.wvu.Cols" localSheetId="5" hidden="1">#REF!,#REF!,#REF!,#REF!</definedName>
    <definedName name="Z_A399A71E_4368_11D1_AB57_00805F1D08F8_.wvu.Cols" hidden="1">#REF!,#REF!,#REF!,#REF!</definedName>
    <definedName name="Z_A399A71E_4368_11D1_AB57_00805F1D08F8_.wvu.Rows" localSheetId="5" hidden="1">#REF!</definedName>
    <definedName name="Z_A399A71E_4368_11D1_AB57_00805F1D08F8_.wvu.Rows" hidden="1">#REF!</definedName>
    <definedName name="Z_BAD6B5D0_6209_11D1_AB61_00805F1D2048_.wvu.Cols" localSheetId="5" hidden="1">#REF!</definedName>
    <definedName name="Z_BAD6B5D0_6209_11D1_AB61_00805F1D2048_.wvu.Cols" hidden="1">#REF!</definedName>
    <definedName name="Z_BAD6B5D1_6209_11D1_AB61_00805F1D2048_.wvu.Cols" localSheetId="5" hidden="1">#REF!,#REF!,#REF!,#REF!</definedName>
    <definedName name="Z_BAD6B5D1_6209_11D1_AB61_00805F1D2048_.wvu.Cols" hidden="1">#REF!,#REF!,#REF!,#REF!</definedName>
    <definedName name="Z_BAD6B5D1_6209_11D1_AB61_00805F1D2048_.wvu.Rows" localSheetId="5" hidden="1">#REF!</definedName>
    <definedName name="Z_BAD6B5D1_6209_11D1_AB61_00805F1D2048_.wvu.Rows" hidden="1">#REF!</definedName>
    <definedName name="Z_C743300D_5626_11D1_AB56_00805F1D2048_.wvu.Cols" localSheetId="5" hidden="1">#REF!</definedName>
    <definedName name="Z_C743300D_5626_11D1_AB56_00805F1D2048_.wvu.Cols" hidden="1">#REF!</definedName>
    <definedName name="Z_C743300E_5626_11D1_AB56_00805F1D2048_.wvu.Cols" localSheetId="5" hidden="1">#REF!,#REF!,#REF!,#REF!</definedName>
    <definedName name="Z_C743300E_5626_11D1_AB56_00805F1D2048_.wvu.Cols" hidden="1">#REF!,#REF!,#REF!,#REF!</definedName>
    <definedName name="Z_C743300E_5626_11D1_AB56_00805F1D2048_.wvu.Rows" localSheetId="5" hidden="1">#REF!</definedName>
    <definedName name="Z_C743300E_5626_11D1_AB56_00805F1D2048_.wvu.Rows" hidden="1">#REF!</definedName>
    <definedName name="Z_C7433013_5626_11D1_AB56_00805F1D2048_.wvu.Cols" localSheetId="5" hidden="1">#REF!</definedName>
    <definedName name="Z_C7433013_5626_11D1_AB56_00805F1D2048_.wvu.Cols" hidden="1">#REF!</definedName>
    <definedName name="Z_C7433014_5626_11D1_AB56_00805F1D2048_.wvu.Cols" localSheetId="5" hidden="1">#REF!,#REF!,#REF!,#REF!</definedName>
    <definedName name="Z_C7433014_5626_11D1_AB56_00805F1D2048_.wvu.Cols" hidden="1">#REF!,#REF!,#REF!,#REF!</definedName>
    <definedName name="Z_C7433014_5626_11D1_AB56_00805F1D2048_.wvu.Rows" localSheetId="5" hidden="1">#REF!</definedName>
    <definedName name="Z_C7433014_5626_11D1_AB56_00805F1D2048_.wvu.Rows" hidden="1">#REF!</definedName>
    <definedName name="Z_D54F9874_4E48_11D1_AB4F_00805F1D2048_.wvu.Cols" localSheetId="5" hidden="1">#REF!</definedName>
    <definedName name="Z_D54F9874_4E48_11D1_AB4F_00805F1D2048_.wvu.Cols" hidden="1">#REF!</definedName>
    <definedName name="Z_D54F9875_4E48_11D1_AB4F_00805F1D2048_.wvu.Cols" localSheetId="5" hidden="1">#REF!,#REF!,#REF!,#REF!</definedName>
    <definedName name="Z_D54F9875_4E48_11D1_AB4F_00805F1D2048_.wvu.Cols" hidden="1">#REF!,#REF!,#REF!,#REF!</definedName>
    <definedName name="Z_D54F9875_4E48_11D1_AB4F_00805F1D2048_.wvu.Rows" localSheetId="5" hidden="1">#REF!</definedName>
    <definedName name="Z_D54F9875_4E48_11D1_AB4F_00805F1D2048_.wvu.Rows" hidden="1">#REF!</definedName>
    <definedName name="Z_D54F996E_4E48_11D1_AB4F_00805F1D2048_.wvu.Cols" localSheetId="5" hidden="1">#REF!</definedName>
    <definedName name="Z_D54F996E_4E48_11D1_AB4F_00805F1D2048_.wvu.Cols" hidden="1">#REF!</definedName>
    <definedName name="Z_D54F996F_4E48_11D1_AB4F_00805F1D2048_.wvu.Cols" localSheetId="5" hidden="1">#REF!,#REF!,#REF!,#REF!</definedName>
    <definedName name="Z_D54F996F_4E48_11D1_AB4F_00805F1D2048_.wvu.Cols" hidden="1">#REF!,#REF!,#REF!,#REF!</definedName>
    <definedName name="Z_D54F996F_4E48_11D1_AB4F_00805F1D2048_.wvu.Rows" localSheetId="5" hidden="1">#REF!</definedName>
    <definedName name="Z_D54F996F_4E48_11D1_AB4F_00805F1D2048_.wvu.Rows" hidden="1">#REF!</definedName>
    <definedName name="Z_D62B3FE5_56F6_11D1_AB57_00805F1D2048_.wvu.Cols" localSheetId="5" hidden="1">#REF!</definedName>
    <definedName name="Z_D62B3FE5_56F6_11D1_AB57_00805F1D2048_.wvu.Cols" hidden="1">#REF!</definedName>
    <definedName name="Z_D62B3FE6_56F6_11D1_AB57_00805F1D2048_.wvu.Cols" localSheetId="5" hidden="1">#REF!,#REF!,#REF!,#REF!</definedName>
    <definedName name="Z_D62B3FE6_56F6_11D1_AB57_00805F1D2048_.wvu.Cols" hidden="1">#REF!,#REF!,#REF!,#REF!</definedName>
    <definedName name="Z_D62B3FE6_56F6_11D1_AB57_00805F1D2048_.wvu.Rows" localSheetId="5" hidden="1">#REF!</definedName>
    <definedName name="Z_D62B3FE6_56F6_11D1_AB57_00805F1D2048_.wvu.Rows" hidden="1">#REF!</definedName>
    <definedName name="Z_DCBAD063_2D80_11D1_AB5C_00805F466D8F_.wvu.Cols" localSheetId="5" hidden="1">#REF!</definedName>
    <definedName name="Z_DCBAD063_2D80_11D1_AB5C_00805F466D8F_.wvu.Cols" hidden="1">#REF!</definedName>
    <definedName name="Z_DCBAD064_2D80_11D1_AB5C_00805F466D8F_.wvu.Cols" localSheetId="5" hidden="1">#REF!,#REF!,#REF!,#REF!</definedName>
    <definedName name="Z_DCBAD064_2D80_11D1_AB5C_00805F466D8F_.wvu.Cols" hidden="1">#REF!,#REF!,#REF!,#REF!</definedName>
    <definedName name="Z_DCBAD064_2D80_11D1_AB5C_00805F466D8F_.wvu.Rows" localSheetId="5" hidden="1">#REF!</definedName>
    <definedName name="Z_DCBAD064_2D80_11D1_AB5C_00805F466D8F_.wvu.Rows" hidden="1">#REF!</definedName>
    <definedName name="Z_EC399ADF_4413_11D1_AB58_00805F1D08F8_.wvu.Cols" localSheetId="5" hidden="1">#REF!</definedName>
    <definedName name="Z_EC399ADF_4413_11D1_AB58_00805F1D08F8_.wvu.Cols" hidden="1">#REF!</definedName>
    <definedName name="Z_EC399AE0_4413_11D1_AB58_00805F1D08F8_.wvu.Cols" localSheetId="5" hidden="1">#REF!,#REF!,#REF!,#REF!</definedName>
    <definedName name="Z_EC399AE0_4413_11D1_AB58_00805F1D08F8_.wvu.Cols" hidden="1">#REF!,#REF!,#REF!,#REF!</definedName>
    <definedName name="Z_EC399AE0_4413_11D1_AB58_00805F1D08F8_.wvu.Rows" localSheetId="5" hidden="1">#REF!</definedName>
    <definedName name="Z_EC399AE0_4413_11D1_AB58_00805F1D08F8_.wvu.Rows" hidden="1">#REF!</definedName>
    <definedName name="Z_F8F432B7_2D4F_11D1_AB36_00805F1DF014_.wvu.Cols" localSheetId="5" hidden="1">#REF!</definedName>
    <definedName name="Z_F8F432B7_2D4F_11D1_AB36_00805F1DF014_.wvu.Cols" hidden="1">#REF!</definedName>
    <definedName name="Z_F8F432B8_2D4F_11D1_AB36_00805F1DF014_.wvu.Cols" localSheetId="5" hidden="1">#REF!,#REF!,#REF!,#REF!</definedName>
    <definedName name="Z_F8F432B8_2D4F_11D1_AB36_00805F1DF014_.wvu.Cols" hidden="1">#REF!,#REF!,#REF!,#REF!</definedName>
    <definedName name="Z_F8F432B8_2D4F_11D1_AB36_00805F1DF014_.wvu.Rows" localSheetId="5" hidden="1">#REF!</definedName>
    <definedName name="Z_F8F432B8_2D4F_11D1_AB36_00805F1DF014_.wvu.Rows" hidden="1">#REF!</definedName>
    <definedName name="Z_F97BFBDE_2894_11D1_AB3A_00805F1D08F8_.wvu.Cols" localSheetId="5" hidden="1">#REF!</definedName>
    <definedName name="Z_F97BFBDE_2894_11D1_AB3A_00805F1D08F8_.wvu.Cols" hidden="1">#REF!</definedName>
    <definedName name="Z_F97BFBDF_2894_11D1_AB3A_00805F1D08F8_.wvu.Cols" localSheetId="5" hidden="1">#REF!,#REF!,#REF!,#REF!</definedName>
    <definedName name="Z_F97BFBDF_2894_11D1_AB3A_00805F1D08F8_.wvu.Cols" hidden="1">#REF!,#REF!,#REF!,#REF!</definedName>
    <definedName name="Z_F97BFBDF_2894_11D1_AB3A_00805F1D08F8_.wvu.Rows" localSheetId="5" hidden="1">#REF!</definedName>
    <definedName name="Z_F97BFBDF_2894_11D1_AB3A_00805F1D08F8_.wvu.Rows" hidden="1">#REF!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7" l="1"/>
  <c r="F6" i="7" s="1"/>
  <c r="G6" i="7" s="1"/>
  <c r="H6" i="7" s="1"/>
  <c r="I6" i="7" s="1"/>
  <c r="J6" i="7" s="1"/>
  <c r="K6" i="7" s="1"/>
  <c r="M6" i="7"/>
  <c r="N6" i="7"/>
  <c r="O6" i="7" s="1"/>
  <c r="P6" i="7" s="1"/>
  <c r="Q6" i="7" s="1"/>
  <c r="R6" i="7" s="1"/>
  <c r="S6" i="7" s="1"/>
  <c r="T6" i="7" s="1"/>
  <c r="U6" i="7" s="1"/>
  <c r="V6" i="7" s="1"/>
  <c r="W6" i="7" s="1"/>
  <c r="Z6" i="7"/>
  <c r="AA6" i="7" s="1"/>
  <c r="AB6" i="7" s="1"/>
  <c r="AC6" i="7" s="1"/>
  <c r="AD6" i="7" s="1"/>
  <c r="AE6" i="7" s="1"/>
  <c r="AF6" i="7" s="1"/>
  <c r="AG6" i="7" s="1"/>
  <c r="AH6" i="7" s="1"/>
  <c r="AI6" i="7" s="1"/>
  <c r="Z10" i="7"/>
  <c r="AA14" i="7"/>
  <c r="AB14" i="7"/>
  <c r="AB23" i="7" s="1"/>
  <c r="F18" i="7"/>
  <c r="H18" i="7"/>
  <c r="I18" i="7"/>
  <c r="J18" i="7"/>
  <c r="K18" i="7"/>
  <c r="L18" i="7"/>
  <c r="M18" i="7"/>
  <c r="N18" i="7"/>
  <c r="O18" i="7"/>
  <c r="P18" i="7"/>
  <c r="Q18" i="7"/>
  <c r="R18" i="7"/>
  <c r="S18" i="7"/>
  <c r="T18" i="7"/>
  <c r="U18" i="7"/>
  <c r="AA18" i="7"/>
  <c r="AB18" i="7"/>
  <c r="AC18" i="7"/>
  <c r="AD18" i="7"/>
  <c r="AE18" i="7"/>
  <c r="AF18" i="7"/>
  <c r="AG18" i="7"/>
  <c r="N19" i="7"/>
  <c r="O19" i="7"/>
  <c r="P19" i="7"/>
  <c r="Q19" i="7"/>
  <c r="R19" i="7"/>
  <c r="S19" i="7"/>
  <c r="T19" i="7"/>
  <c r="U19" i="7"/>
  <c r="Y19" i="7"/>
  <c r="Z19" i="7"/>
  <c r="AB19" i="7"/>
  <c r="AC19" i="7"/>
  <c r="AD19" i="7"/>
  <c r="AE19" i="7"/>
  <c r="AF19" i="7"/>
  <c r="AG19" i="7"/>
  <c r="N20" i="7"/>
  <c r="O20" i="7"/>
  <c r="P20" i="7"/>
  <c r="Q20" i="7"/>
  <c r="R20" i="7"/>
  <c r="S20" i="7"/>
  <c r="T20" i="7"/>
  <c r="U20" i="7"/>
  <c r="AC20" i="7"/>
  <c r="AD20" i="7"/>
  <c r="AE20" i="7"/>
  <c r="AF20" i="7"/>
  <c r="AG20" i="7"/>
  <c r="N21" i="7"/>
  <c r="O21" i="7"/>
  <c r="P21" i="7"/>
  <c r="Q21" i="7"/>
  <c r="R21" i="7"/>
  <c r="S21" i="7"/>
  <c r="T21" i="7"/>
  <c r="U21" i="7"/>
  <c r="AC21" i="7"/>
  <c r="AD21" i="7"/>
  <c r="AE21" i="7"/>
  <c r="AF21" i="7"/>
  <c r="AG21" i="7"/>
  <c r="Y23" i="7"/>
  <c r="AC23" i="7"/>
  <c r="AD23" i="7"/>
  <c r="AE23" i="7"/>
  <c r="AF23" i="7"/>
  <c r="AG23" i="7"/>
  <c r="D5" i="6"/>
  <c r="E5" i="6"/>
  <c r="F5" i="6"/>
  <c r="G5" i="6"/>
  <c r="H5" i="6"/>
  <c r="I5" i="6"/>
  <c r="J5" i="6"/>
  <c r="K5" i="6"/>
  <c r="L5" i="6"/>
  <c r="M5" i="6"/>
  <c r="N5" i="6"/>
  <c r="O5" i="6"/>
  <c r="P5" i="6"/>
  <c r="Q5" i="6"/>
  <c r="R5" i="6"/>
  <c r="S5" i="6"/>
  <c r="T5" i="6"/>
  <c r="U5" i="6"/>
  <c r="V5" i="6"/>
  <c r="W5" i="6"/>
  <c r="X5" i="6"/>
  <c r="Y5" i="6"/>
  <c r="Z5" i="6"/>
  <c r="AA5" i="6"/>
  <c r="AB5" i="6"/>
  <c r="AC5" i="6"/>
  <c r="AD5" i="6"/>
  <c r="AE5" i="6"/>
  <c r="AF5" i="6"/>
  <c r="AG5" i="6"/>
  <c r="AH5" i="6"/>
  <c r="AI5" i="6"/>
  <c r="AJ5" i="6"/>
  <c r="AK5" i="6"/>
  <c r="AL5" i="6"/>
  <c r="D7" i="6"/>
  <c r="E7" i="6"/>
  <c r="F7" i="6"/>
  <c r="G7" i="6"/>
  <c r="H7" i="6"/>
  <c r="I7" i="6"/>
  <c r="J7" i="6"/>
  <c r="K7" i="6"/>
  <c r="L7" i="6"/>
  <c r="M7" i="6"/>
  <c r="N7" i="6"/>
  <c r="O7" i="6"/>
  <c r="P7" i="6"/>
  <c r="Q7" i="6"/>
  <c r="R7" i="6"/>
  <c r="S7" i="6"/>
  <c r="T7" i="6"/>
  <c r="U7" i="6"/>
  <c r="V7" i="6"/>
  <c r="W7" i="6"/>
  <c r="X7" i="6"/>
  <c r="Y7" i="6"/>
  <c r="Z7" i="6"/>
  <c r="AA7" i="6"/>
  <c r="AB7" i="6"/>
  <c r="AC7" i="6"/>
  <c r="AD7" i="6"/>
  <c r="AE7" i="6"/>
  <c r="AF7" i="6"/>
  <c r="AG7" i="6"/>
  <c r="AH7" i="6"/>
  <c r="AI7" i="6"/>
  <c r="AJ7" i="6"/>
  <c r="AK7" i="6"/>
  <c r="AL7" i="6"/>
  <c r="G8" i="6"/>
  <c r="H8" i="6" s="1"/>
  <c r="I8" i="6" s="1"/>
  <c r="J8" i="6" s="1"/>
  <c r="K8" i="6" s="1"/>
  <c r="L8" i="6" s="1"/>
  <c r="M8" i="6" s="1"/>
  <c r="N8" i="6" s="1"/>
  <c r="O8" i="6" s="1"/>
  <c r="P8" i="6" s="1"/>
  <c r="Q8" i="6" s="1"/>
  <c r="R8" i="6" s="1"/>
  <c r="S8" i="6" s="1"/>
  <c r="T8" i="6" s="1"/>
  <c r="U8" i="6" s="1"/>
  <c r="V8" i="6" s="1"/>
  <c r="W8" i="6" s="1"/>
  <c r="X8" i="6" s="1"/>
  <c r="Y8" i="6" s="1"/>
  <c r="Z8" i="6" s="1"/>
  <c r="AA8" i="6" s="1"/>
  <c r="AB8" i="6" s="1"/>
  <c r="AC8" i="6" s="1"/>
  <c r="AD8" i="6" s="1"/>
  <c r="AE8" i="6" s="1"/>
  <c r="AF8" i="6" s="1"/>
  <c r="AG8" i="6" s="1"/>
  <c r="AH8" i="6" s="1"/>
  <c r="AI8" i="6" s="1"/>
  <c r="AJ8" i="6" s="1"/>
  <c r="AK8" i="6" s="1"/>
  <c r="AL8" i="6" s="1"/>
  <c r="O15" i="6"/>
  <c r="P15" i="6" s="1"/>
  <c r="O16" i="6"/>
  <c r="O56" i="6" s="1"/>
  <c r="O57" i="6" s="1"/>
  <c r="O74" i="6" s="1"/>
  <c r="O19" i="6"/>
  <c r="P19" i="6" s="1"/>
  <c r="J21" i="6"/>
  <c r="J80" i="6" s="1"/>
  <c r="K21" i="6"/>
  <c r="K80" i="6" s="1"/>
  <c r="K22" i="6"/>
  <c r="L22" i="6" s="1"/>
  <c r="M22" i="6" s="1"/>
  <c r="N22" i="6" s="1"/>
  <c r="O22" i="6" s="1"/>
  <c r="P22" i="6" s="1"/>
  <c r="P81" i="6" s="1"/>
  <c r="O26" i="6"/>
  <c r="O68" i="6" s="1"/>
  <c r="O27" i="6"/>
  <c r="P27" i="6" s="1"/>
  <c r="O30" i="6"/>
  <c r="O32" i="6" s="1"/>
  <c r="O86" i="6" s="1"/>
  <c r="E31" i="6"/>
  <c r="F31" i="6"/>
  <c r="G31" i="6"/>
  <c r="H31" i="6"/>
  <c r="I31" i="6"/>
  <c r="J31" i="6"/>
  <c r="K31" i="6"/>
  <c r="L31" i="6"/>
  <c r="M31" i="6"/>
  <c r="N31" i="6"/>
  <c r="D32" i="6"/>
  <c r="E32" i="6"/>
  <c r="F32" i="6"/>
  <c r="G32" i="6"/>
  <c r="G86" i="6" s="1"/>
  <c r="H32" i="6"/>
  <c r="I32" i="6"/>
  <c r="J32" i="6"/>
  <c r="K32" i="6"/>
  <c r="L32" i="6"/>
  <c r="M32" i="6"/>
  <c r="M86" i="6" s="1"/>
  <c r="N32" i="6"/>
  <c r="N86" i="6" s="1"/>
  <c r="D36" i="6"/>
  <c r="D48" i="6" s="1"/>
  <c r="E36" i="6"/>
  <c r="E37" i="6" s="1"/>
  <c r="F36" i="6"/>
  <c r="F37" i="6" s="1"/>
  <c r="G36" i="6"/>
  <c r="H37" i="6" s="1"/>
  <c r="H36" i="6"/>
  <c r="I36" i="6"/>
  <c r="J36" i="6"/>
  <c r="Q36" i="6"/>
  <c r="R36" i="6" s="1"/>
  <c r="S36" i="6" s="1"/>
  <c r="I37" i="6"/>
  <c r="J37" i="6"/>
  <c r="K37" i="6"/>
  <c r="L37" i="6"/>
  <c r="M37" i="6"/>
  <c r="N37" i="6"/>
  <c r="O37" i="6"/>
  <c r="P37" i="6"/>
  <c r="N40" i="6"/>
  <c r="O40" i="6" s="1"/>
  <c r="E41" i="6"/>
  <c r="F41" i="6"/>
  <c r="G41" i="6"/>
  <c r="H41" i="6"/>
  <c r="I41" i="6"/>
  <c r="J41" i="6"/>
  <c r="K41" i="6"/>
  <c r="L41" i="6"/>
  <c r="M41" i="6"/>
  <c r="D44" i="6"/>
  <c r="G44" i="6"/>
  <c r="H44" i="6"/>
  <c r="J44" i="6"/>
  <c r="I45" i="6"/>
  <c r="I48" i="6" s="1"/>
  <c r="I93" i="6" s="1"/>
  <c r="K45" i="6"/>
  <c r="K48" i="6" s="1"/>
  <c r="L45" i="6"/>
  <c r="L48" i="6" s="1"/>
  <c r="M45" i="6"/>
  <c r="M48" i="6" s="1"/>
  <c r="M93" i="6" s="1"/>
  <c r="N45" i="6"/>
  <c r="N48" i="6" s="1"/>
  <c r="N93" i="6" s="1"/>
  <c r="O45" i="6"/>
  <c r="P45" i="6" s="1"/>
  <c r="L46" i="6"/>
  <c r="M46" i="6"/>
  <c r="N46" i="6"/>
  <c r="O46" i="6"/>
  <c r="H48" i="6"/>
  <c r="H93" i="6" s="1"/>
  <c r="J48" i="6"/>
  <c r="J93" i="6" s="1"/>
  <c r="D54" i="6"/>
  <c r="E54" i="6"/>
  <c r="E61" i="6" s="1"/>
  <c r="F54" i="6"/>
  <c r="F61" i="6" s="1"/>
  <c r="G54" i="6"/>
  <c r="G61" i="6" s="1"/>
  <c r="H54" i="6"/>
  <c r="I54" i="6"/>
  <c r="I53" i="6" s="1"/>
  <c r="J54" i="6"/>
  <c r="J61" i="6" s="1"/>
  <c r="K54" i="6"/>
  <c r="K61" i="6" s="1"/>
  <c r="L54" i="6"/>
  <c r="L61" i="6" s="1"/>
  <c r="M54" i="6"/>
  <c r="M61" i="6" s="1"/>
  <c r="N54" i="6"/>
  <c r="N61" i="6" s="1"/>
  <c r="O54" i="6"/>
  <c r="O61" i="6" s="1"/>
  <c r="D55" i="6"/>
  <c r="E55" i="6"/>
  <c r="F55" i="6"/>
  <c r="G55" i="6"/>
  <c r="H55" i="6"/>
  <c r="I55" i="6"/>
  <c r="J55" i="6"/>
  <c r="K55" i="6"/>
  <c r="K57" i="6" s="1"/>
  <c r="L55" i="6"/>
  <c r="L53" i="6" s="1"/>
  <c r="M55" i="6"/>
  <c r="M53" i="6" s="1"/>
  <c r="N55" i="6"/>
  <c r="N53" i="6" s="1"/>
  <c r="O55" i="6"/>
  <c r="D56" i="6"/>
  <c r="E56" i="6"/>
  <c r="F56" i="6"/>
  <c r="G56" i="6"/>
  <c r="H56" i="6"/>
  <c r="I56" i="6"/>
  <c r="J56" i="6"/>
  <c r="K56" i="6"/>
  <c r="L56" i="6"/>
  <c r="M56" i="6"/>
  <c r="N56" i="6"/>
  <c r="I57" i="6"/>
  <c r="J57" i="6"/>
  <c r="L57" i="6"/>
  <c r="L60" i="6" s="1"/>
  <c r="M57" i="6"/>
  <c r="M60" i="6" s="1"/>
  <c r="N57" i="6"/>
  <c r="N60" i="6" s="1"/>
  <c r="I60" i="6"/>
  <c r="I67" i="6" s="1"/>
  <c r="J60" i="6"/>
  <c r="D61" i="6"/>
  <c r="H61" i="6"/>
  <c r="D63" i="6"/>
  <c r="E63" i="6"/>
  <c r="F63" i="6"/>
  <c r="G63" i="6"/>
  <c r="H63" i="6"/>
  <c r="I63" i="6"/>
  <c r="J63" i="6"/>
  <c r="K63" i="6"/>
  <c r="L63" i="6"/>
  <c r="M63" i="6"/>
  <c r="N63" i="6"/>
  <c r="O63" i="6"/>
  <c r="P63" i="6"/>
  <c r="Q63" i="6"/>
  <c r="R63" i="6"/>
  <c r="S63" i="6"/>
  <c r="T63" i="6"/>
  <c r="U63" i="6"/>
  <c r="V63" i="6"/>
  <c r="W63" i="6"/>
  <c r="X63" i="6"/>
  <c r="Y63" i="6"/>
  <c r="Z63" i="6"/>
  <c r="AA63" i="6"/>
  <c r="AB63" i="6"/>
  <c r="AC63" i="6"/>
  <c r="AD63" i="6"/>
  <c r="AE63" i="6"/>
  <c r="AF63" i="6"/>
  <c r="AG63" i="6"/>
  <c r="AH63" i="6"/>
  <c r="AI63" i="6"/>
  <c r="AJ63" i="6"/>
  <c r="AK63" i="6"/>
  <c r="AL63" i="6"/>
  <c r="D68" i="6"/>
  <c r="E68" i="6"/>
  <c r="F68" i="6"/>
  <c r="G68" i="6"/>
  <c r="H68" i="6"/>
  <c r="I68" i="6"/>
  <c r="J68" i="6"/>
  <c r="K68" i="6"/>
  <c r="L68" i="6"/>
  <c r="M68" i="6"/>
  <c r="N68" i="6"/>
  <c r="D70" i="6"/>
  <c r="E70" i="6"/>
  <c r="F70" i="6"/>
  <c r="G70" i="6"/>
  <c r="H70" i="6"/>
  <c r="I70" i="6"/>
  <c r="J70" i="6"/>
  <c r="K70" i="6"/>
  <c r="L70" i="6"/>
  <c r="M70" i="6"/>
  <c r="N70" i="6"/>
  <c r="O70" i="6"/>
  <c r="I74" i="6"/>
  <c r="J74" i="6"/>
  <c r="L74" i="6"/>
  <c r="M74" i="6"/>
  <c r="N74" i="6"/>
  <c r="D80" i="6"/>
  <c r="E80" i="6"/>
  <c r="F80" i="6"/>
  <c r="G80" i="6"/>
  <c r="H80" i="6"/>
  <c r="I80" i="6"/>
  <c r="T80" i="6"/>
  <c r="U80" i="6"/>
  <c r="V80" i="6"/>
  <c r="W80" i="6"/>
  <c r="X80" i="6"/>
  <c r="Y80" i="6"/>
  <c r="Z80" i="6"/>
  <c r="AA80" i="6"/>
  <c r="AB80" i="6"/>
  <c r="AC80" i="6"/>
  <c r="AD80" i="6"/>
  <c r="AE80" i="6"/>
  <c r="AF80" i="6"/>
  <c r="AG80" i="6"/>
  <c r="AH80" i="6"/>
  <c r="AI80" i="6"/>
  <c r="AJ80" i="6"/>
  <c r="AK80" i="6"/>
  <c r="AL80" i="6"/>
  <c r="D81" i="6"/>
  <c r="E81" i="6"/>
  <c r="F81" i="6"/>
  <c r="G81" i="6"/>
  <c r="H81" i="6"/>
  <c r="I81" i="6"/>
  <c r="J81" i="6"/>
  <c r="Q81" i="6"/>
  <c r="R81" i="6"/>
  <c r="S81" i="6"/>
  <c r="T81" i="6"/>
  <c r="U81" i="6"/>
  <c r="V81" i="6"/>
  <c r="W81" i="6"/>
  <c r="X81" i="6"/>
  <c r="Y81" i="6"/>
  <c r="Z81" i="6"/>
  <c r="AA81" i="6"/>
  <c r="AB81" i="6"/>
  <c r="AC81" i="6"/>
  <c r="AD81" i="6"/>
  <c r="AE81" i="6"/>
  <c r="AF81" i="6"/>
  <c r="AG81" i="6"/>
  <c r="AH81" i="6"/>
  <c r="AI81" i="6"/>
  <c r="AJ81" i="6"/>
  <c r="AK81" i="6"/>
  <c r="AL81" i="6"/>
  <c r="D86" i="6"/>
  <c r="E86" i="6"/>
  <c r="F86" i="6"/>
  <c r="H86" i="6"/>
  <c r="I86" i="6"/>
  <c r="J86" i="6"/>
  <c r="K86" i="6"/>
  <c r="L86" i="6"/>
  <c r="D89" i="6"/>
  <c r="E89" i="6"/>
  <c r="F89" i="6"/>
  <c r="G89" i="6"/>
  <c r="H89" i="6"/>
  <c r="I89" i="6"/>
  <c r="J89" i="6"/>
  <c r="K89" i="6"/>
  <c r="L89" i="6"/>
  <c r="M89" i="6"/>
  <c r="D93" i="6"/>
  <c r="L93" i="6"/>
  <c r="D100" i="6"/>
  <c r="E100" i="6"/>
  <c r="F100" i="6"/>
  <c r="G100" i="6"/>
  <c r="H100" i="6"/>
  <c r="I100" i="6"/>
  <c r="J100" i="6"/>
  <c r="K100" i="6"/>
  <c r="L100" i="6"/>
  <c r="M100" i="6"/>
  <c r="G103" i="6"/>
  <c r="H103" i="6"/>
  <c r="I103" i="6"/>
  <c r="J103" i="6"/>
  <c r="K103" i="6"/>
  <c r="L103" i="6"/>
  <c r="M103" i="6"/>
  <c r="AI30" i="2"/>
  <c r="AI28" i="2"/>
  <c r="K60" i="6" l="1"/>
  <c r="K74" i="6"/>
  <c r="N62" i="6"/>
  <c r="N64" i="6" s="1"/>
  <c r="N75" i="6" s="1"/>
  <c r="N67" i="6"/>
  <c r="N69" i="6" s="1"/>
  <c r="N71" i="6" s="1"/>
  <c r="N76" i="6" s="1"/>
  <c r="N77" i="6" s="1"/>
  <c r="L62" i="6"/>
  <c r="L64" i="6" s="1"/>
  <c r="L75" i="6" s="1"/>
  <c r="L67" i="6"/>
  <c r="M62" i="6"/>
  <c r="M64" i="6" s="1"/>
  <c r="M75" i="6" s="1"/>
  <c r="M67" i="6"/>
  <c r="F48" i="6"/>
  <c r="F93" i="6" s="1"/>
  <c r="E44" i="6"/>
  <c r="E48" i="6"/>
  <c r="E93" i="6" s="1"/>
  <c r="P16" i="6"/>
  <c r="P56" i="6" s="1"/>
  <c r="Z14" i="7"/>
  <c r="G37" i="6"/>
  <c r="G48" i="6"/>
  <c r="G93" i="6" s="1"/>
  <c r="P30" i="6"/>
  <c r="F44" i="6"/>
  <c r="O53" i="6"/>
  <c r="I69" i="6"/>
  <c r="I71" i="6" s="1"/>
  <c r="K81" i="6"/>
  <c r="O48" i="6"/>
  <c r="O93" i="6" s="1"/>
  <c r="P26" i="6"/>
  <c r="P68" i="6" s="1"/>
  <c r="I76" i="6"/>
  <c r="Q45" i="6"/>
  <c r="P44" i="6"/>
  <c r="P46" i="6" s="1"/>
  <c r="K53" i="6"/>
  <c r="J53" i="6"/>
  <c r="AA15" i="7"/>
  <c r="AA23" i="7"/>
  <c r="F57" i="6"/>
  <c r="F53" i="6"/>
  <c r="D57" i="6"/>
  <c r="D53" i="6"/>
  <c r="O60" i="6"/>
  <c r="T36" i="6"/>
  <c r="Q26" i="6"/>
  <c r="Q15" i="6"/>
  <c r="P55" i="6"/>
  <c r="M69" i="6"/>
  <c r="M71" i="6" s="1"/>
  <c r="K93" i="6"/>
  <c r="K46" i="6"/>
  <c r="P40" i="6"/>
  <c r="O39" i="6"/>
  <c r="N81" i="6"/>
  <c r="K62" i="6"/>
  <c r="K64" i="6" s="1"/>
  <c r="K75" i="6" s="1"/>
  <c r="K67" i="6"/>
  <c r="K69" i="6" s="1"/>
  <c r="K71" i="6" s="1"/>
  <c r="M81" i="6"/>
  <c r="J62" i="6"/>
  <c r="J64" i="6" s="1"/>
  <c r="J75" i="6" s="1"/>
  <c r="G57" i="6"/>
  <c r="G53" i="6"/>
  <c r="E57" i="6"/>
  <c r="E53" i="6"/>
  <c r="L69" i="6"/>
  <c r="L71" i="6" s="1"/>
  <c r="L81" i="6"/>
  <c r="H57" i="6"/>
  <c r="H53" i="6"/>
  <c r="Q19" i="6"/>
  <c r="P54" i="6"/>
  <c r="P61" i="6" s="1"/>
  <c r="Q27" i="6"/>
  <c r="P70" i="6"/>
  <c r="L21" i="6"/>
  <c r="O81" i="6"/>
  <c r="I61" i="6"/>
  <c r="I62" i="6" s="1"/>
  <c r="I64" i="6" s="1"/>
  <c r="I75" i="6" s="1"/>
  <c r="J67" i="6"/>
  <c r="J69" i="6" s="1"/>
  <c r="J71" i="6" s="1"/>
  <c r="N39" i="6"/>
  <c r="T291" i="1"/>
  <c r="U291" i="1"/>
  <c r="V291" i="1"/>
  <c r="W291" i="1"/>
  <c r="X291" i="1"/>
  <c r="Y291" i="1"/>
  <c r="Z291" i="1"/>
  <c r="AA291" i="1"/>
  <c r="AB291" i="1"/>
  <c r="S291" i="1"/>
  <c r="AL70" i="1"/>
  <c r="U18" i="1"/>
  <c r="Q15" i="1"/>
  <c r="R15" i="1"/>
  <c r="S15" i="1"/>
  <c r="T15" i="1"/>
  <c r="U15" i="1"/>
  <c r="V15" i="1"/>
  <c r="V16" i="1" s="1"/>
  <c r="W15" i="1"/>
  <c r="X15" i="1"/>
  <c r="Y15" i="1"/>
  <c r="Z15" i="1"/>
  <c r="AA15" i="1"/>
  <c r="AC15" i="1"/>
  <c r="AD15" i="1"/>
  <c r="AE15" i="1"/>
  <c r="AF15" i="1"/>
  <c r="P15" i="1"/>
  <c r="AF250" i="1"/>
  <c r="AF251" i="1"/>
  <c r="AF252" i="1"/>
  <c r="AF253" i="1"/>
  <c r="P3" i="1"/>
  <c r="X3" i="1"/>
  <c r="V3" i="1"/>
  <c r="U3" i="1"/>
  <c r="T3" i="1"/>
  <c r="S3" i="1"/>
  <c r="R3" i="1"/>
  <c r="Q3" i="1"/>
  <c r="AD3" i="1"/>
  <c r="AE3" i="1"/>
  <c r="AF3" i="1"/>
  <c r="AG3" i="1"/>
  <c r="AH3" i="1"/>
  <c r="AI3" i="1"/>
  <c r="AJ3" i="1"/>
  <c r="AK3" i="1"/>
  <c r="AL3" i="1"/>
  <c r="AM3" i="1"/>
  <c r="AN3" i="1"/>
  <c r="AO3" i="1"/>
  <c r="AP3" i="1"/>
  <c r="AQ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BT3" i="1"/>
  <c r="BU3" i="1"/>
  <c r="BV3" i="1"/>
  <c r="BW3" i="1"/>
  <c r="BX3" i="1"/>
  <c r="BY3" i="1"/>
  <c r="BZ3" i="1"/>
  <c r="CA3" i="1"/>
  <c r="CB3" i="1"/>
  <c r="CC3" i="1"/>
  <c r="CD3" i="1"/>
  <c r="AC3" i="1"/>
  <c r="Y3" i="1"/>
  <c r="Z3" i="1"/>
  <c r="AA3" i="1"/>
  <c r="AB3" i="1"/>
  <c r="W3" i="1"/>
  <c r="AA285" i="1"/>
  <c r="Z285" i="1"/>
  <c r="Y285" i="1"/>
  <c r="X285" i="1"/>
  <c r="W285" i="1"/>
  <c r="V285" i="1"/>
  <c r="U285" i="1"/>
  <c r="T285" i="1"/>
  <c r="S285" i="1"/>
  <c r="R285" i="1"/>
  <c r="Q285" i="1"/>
  <c r="P285" i="1"/>
  <c r="AB285" i="1"/>
  <c r="P32" i="6" l="1"/>
  <c r="P86" i="6" s="1"/>
  <c r="Q30" i="6"/>
  <c r="Z23" i="7"/>
  <c r="Z13" i="7"/>
  <c r="Q16" i="6"/>
  <c r="R16" i="6" s="1"/>
  <c r="I77" i="6"/>
  <c r="N78" i="6"/>
  <c r="AA26" i="7"/>
  <c r="N85" i="6"/>
  <c r="I85" i="6"/>
  <c r="I91" i="6" s="1"/>
  <c r="I84" i="6"/>
  <c r="I90" i="6" s="1"/>
  <c r="I92" i="6" s="1"/>
  <c r="I94" i="6" s="1"/>
  <c r="F74" i="6"/>
  <c r="F60" i="6"/>
  <c r="M76" i="6"/>
  <c r="M77" i="6" s="1"/>
  <c r="M78" i="6"/>
  <c r="J78" i="6"/>
  <c r="J76" i="6"/>
  <c r="J77" i="6" s="1"/>
  <c r="P53" i="6"/>
  <c r="P57" i="6"/>
  <c r="L80" i="6"/>
  <c r="M21" i="6"/>
  <c r="H74" i="6"/>
  <c r="H60" i="6"/>
  <c r="Q68" i="6"/>
  <c r="R26" i="6"/>
  <c r="K78" i="6"/>
  <c r="K76" i="6"/>
  <c r="K77" i="6" s="1"/>
  <c r="O41" i="6"/>
  <c r="O100" i="6"/>
  <c r="O103" i="6"/>
  <c r="O89" i="6"/>
  <c r="D74" i="6"/>
  <c r="D60" i="6"/>
  <c r="I78" i="6"/>
  <c r="R15" i="6"/>
  <c r="Q55" i="6"/>
  <c r="U36" i="6"/>
  <c r="O62" i="6"/>
  <c r="O64" i="6" s="1"/>
  <c r="O75" i="6" s="1"/>
  <c r="O67" i="6"/>
  <c r="O69" i="6" s="1"/>
  <c r="O71" i="6" s="1"/>
  <c r="R45" i="6"/>
  <c r="Q44" i="6"/>
  <c r="Q46" i="6" s="1"/>
  <c r="L76" i="6"/>
  <c r="L77" i="6" s="1"/>
  <c r="L78" i="6"/>
  <c r="Q40" i="6"/>
  <c r="P39" i="6"/>
  <c r="P48" i="6"/>
  <c r="P93" i="6" s="1"/>
  <c r="E74" i="6"/>
  <c r="E60" i="6"/>
  <c r="G74" i="6"/>
  <c r="G60" i="6"/>
  <c r="R27" i="6"/>
  <c r="Q70" i="6"/>
  <c r="R19" i="6"/>
  <c r="Q54" i="6"/>
  <c r="Q61" i="6" s="1"/>
  <c r="N41" i="6"/>
  <c r="N100" i="6"/>
  <c r="N103" i="6"/>
  <c r="N89" i="6"/>
  <c r="AD16" i="1"/>
  <c r="AF16" i="1"/>
  <c r="AE16" i="1"/>
  <c r="U16" i="1"/>
  <c r="T16" i="1"/>
  <c r="W16" i="1"/>
  <c r="Z16" i="1"/>
  <c r="Y16" i="1"/>
  <c r="R16" i="1"/>
  <c r="X16" i="1"/>
  <c r="Q16" i="1"/>
  <c r="S16" i="1"/>
  <c r="AA16" i="1"/>
  <c r="AB295" i="1"/>
  <c r="AB296" i="1"/>
  <c r="AB283" i="1"/>
  <c r="AB284" i="1"/>
  <c r="Q56" i="6" l="1"/>
  <c r="Q32" i="6"/>
  <c r="Q86" i="6" s="1"/>
  <c r="R30" i="6"/>
  <c r="J85" i="6"/>
  <c r="J91" i="6" s="1"/>
  <c r="J84" i="6"/>
  <c r="J90" i="6" s="1"/>
  <c r="J92" i="6" s="1"/>
  <c r="J94" i="6" s="1"/>
  <c r="K85" i="6"/>
  <c r="K91" i="6" s="1"/>
  <c r="K84" i="6"/>
  <c r="K90" i="6" s="1"/>
  <c r="K92" i="6" s="1"/>
  <c r="K94" i="6" s="1"/>
  <c r="S15" i="6"/>
  <c r="R55" i="6"/>
  <c r="P60" i="6"/>
  <c r="P74" i="6"/>
  <c r="P41" i="6"/>
  <c r="P89" i="6"/>
  <c r="P100" i="6"/>
  <c r="P103" i="6"/>
  <c r="L85" i="6"/>
  <c r="L91" i="6" s="1"/>
  <c r="L84" i="6"/>
  <c r="L90" i="6" s="1"/>
  <c r="S45" i="6"/>
  <c r="R44" i="6"/>
  <c r="R46" i="6" s="1"/>
  <c r="M80" i="6"/>
  <c r="N21" i="6"/>
  <c r="S16" i="6"/>
  <c r="R56" i="6"/>
  <c r="N91" i="6"/>
  <c r="D67" i="6"/>
  <c r="D69" i="6" s="1"/>
  <c r="D71" i="6" s="1"/>
  <c r="D62" i="6"/>
  <c r="D64" i="6" s="1"/>
  <c r="D75" i="6" s="1"/>
  <c r="S19" i="6"/>
  <c r="R54" i="6"/>
  <c r="R61" i="6" s="1"/>
  <c r="O76" i="6"/>
  <c r="O77" i="6" s="1"/>
  <c r="O78" i="6"/>
  <c r="Q53" i="6"/>
  <c r="Q57" i="6"/>
  <c r="R40" i="6"/>
  <c r="Q48" i="6"/>
  <c r="Q93" i="6" s="1"/>
  <c r="Q39" i="6"/>
  <c r="M84" i="6"/>
  <c r="M90" i="6" s="1"/>
  <c r="M85" i="6"/>
  <c r="M91" i="6" s="1"/>
  <c r="F67" i="6"/>
  <c r="F69" i="6" s="1"/>
  <c r="F71" i="6" s="1"/>
  <c r="F62" i="6"/>
  <c r="F64" i="6" s="1"/>
  <c r="F75" i="6" s="1"/>
  <c r="I97" i="6"/>
  <c r="R68" i="6"/>
  <c r="S26" i="6"/>
  <c r="S27" i="6"/>
  <c r="R70" i="6"/>
  <c r="G67" i="6"/>
  <c r="G69" i="6" s="1"/>
  <c r="G71" i="6" s="1"/>
  <c r="G62" i="6"/>
  <c r="G64" i="6" s="1"/>
  <c r="G75" i="6" s="1"/>
  <c r="V36" i="6"/>
  <c r="E67" i="6"/>
  <c r="E69" i="6" s="1"/>
  <c r="E71" i="6" s="1"/>
  <c r="E62" i="6"/>
  <c r="E64" i="6" s="1"/>
  <c r="E75" i="6" s="1"/>
  <c r="H67" i="6"/>
  <c r="H69" i="6" s="1"/>
  <c r="H71" i="6" s="1"/>
  <c r="H62" i="6"/>
  <c r="H64" i="6" s="1"/>
  <c r="H75" i="6" s="1"/>
  <c r="AB266" i="1"/>
  <c r="R32" i="6" l="1"/>
  <c r="R86" i="6" s="1"/>
  <c r="S30" i="6"/>
  <c r="D76" i="6"/>
  <c r="D77" i="6" s="1"/>
  <c r="D78" i="6"/>
  <c r="W36" i="6"/>
  <c r="H78" i="6"/>
  <c r="H76" i="6"/>
  <c r="H77" i="6" s="1"/>
  <c r="F78" i="6"/>
  <c r="F76" i="6"/>
  <c r="F77" i="6" s="1"/>
  <c r="T16" i="6"/>
  <c r="S56" i="6"/>
  <c r="N80" i="6"/>
  <c r="N84" i="6" s="1"/>
  <c r="N90" i="6" s="1"/>
  <c r="N92" i="6" s="1"/>
  <c r="N94" i="6" s="1"/>
  <c r="O21" i="6"/>
  <c r="T15" i="6"/>
  <c r="S55" i="6"/>
  <c r="R48" i="6"/>
  <c r="R93" i="6" s="1"/>
  <c r="S40" i="6"/>
  <c r="R39" i="6"/>
  <c r="T45" i="6"/>
  <c r="S44" i="6"/>
  <c r="S46" i="6" s="1"/>
  <c r="O85" i="6"/>
  <c r="O91" i="6" s="1"/>
  <c r="P62" i="6"/>
  <c r="P64" i="6" s="1"/>
  <c r="P75" i="6" s="1"/>
  <c r="P67" i="6"/>
  <c r="P69" i="6" s="1"/>
  <c r="P71" i="6" s="1"/>
  <c r="Q41" i="6"/>
  <c r="Q103" i="6"/>
  <c r="Q89" i="6"/>
  <c r="Q100" i="6"/>
  <c r="Q60" i="6"/>
  <c r="Q74" i="6"/>
  <c r="J97" i="6"/>
  <c r="T19" i="6"/>
  <c r="S54" i="6"/>
  <c r="S61" i="6" s="1"/>
  <c r="E76" i="6"/>
  <c r="E77" i="6" s="1"/>
  <c r="E78" i="6"/>
  <c r="M92" i="6"/>
  <c r="M94" i="6" s="1"/>
  <c r="R53" i="6"/>
  <c r="R57" i="6"/>
  <c r="G78" i="6"/>
  <c r="G76" i="6"/>
  <c r="G77" i="6" s="1"/>
  <c r="T27" i="6"/>
  <c r="S70" i="6"/>
  <c r="K97" i="6"/>
  <c r="S68" i="6"/>
  <c r="T26" i="6"/>
  <c r="L92" i="6"/>
  <c r="L94" i="6" s="1"/>
  <c r="AB297" i="1"/>
  <c r="AB298" i="1"/>
  <c r="AA32" i="1"/>
  <c r="Z32" i="1"/>
  <c r="Y32" i="1"/>
  <c r="W32" i="1"/>
  <c r="W33" i="1" s="1"/>
  <c r="X32" i="1"/>
  <c r="S32" i="6" l="1"/>
  <c r="S86" i="6" s="1"/>
  <c r="T30" i="6"/>
  <c r="F85" i="6"/>
  <c r="F91" i="6" s="1"/>
  <c r="F84" i="6"/>
  <c r="F90" i="6" s="1"/>
  <c r="F92" i="6" s="1"/>
  <c r="F94" i="6" s="1"/>
  <c r="G84" i="6"/>
  <c r="G90" i="6" s="1"/>
  <c r="G85" i="6"/>
  <c r="G91" i="6" s="1"/>
  <c r="H85" i="6"/>
  <c r="H91" i="6" s="1"/>
  <c r="H84" i="6"/>
  <c r="H90" i="6" s="1"/>
  <c r="H92" i="6" s="1"/>
  <c r="H94" i="6" s="1"/>
  <c r="E84" i="6"/>
  <c r="E90" i="6" s="1"/>
  <c r="E85" i="6"/>
  <c r="E91" i="6" s="1"/>
  <c r="D84" i="6"/>
  <c r="D90" i="6" s="1"/>
  <c r="D85" i="6"/>
  <c r="D91" i="6" s="1"/>
  <c r="U45" i="6"/>
  <c r="T44" i="6"/>
  <c r="T46" i="6" s="1"/>
  <c r="L97" i="6"/>
  <c r="U19" i="6"/>
  <c r="T54" i="6"/>
  <c r="T61" i="6" s="1"/>
  <c r="U27" i="6"/>
  <c r="T70" i="6"/>
  <c r="S57" i="6"/>
  <c r="S53" i="6"/>
  <c r="U15" i="6"/>
  <c r="T55" i="6"/>
  <c r="U26" i="6"/>
  <c r="T68" i="6"/>
  <c r="R41" i="6"/>
  <c r="R103" i="6"/>
  <c r="R89" i="6"/>
  <c r="R100" i="6"/>
  <c r="T40" i="6"/>
  <c r="S39" i="6"/>
  <c r="S48" i="6"/>
  <c r="S93" i="6" s="1"/>
  <c r="Q67" i="6"/>
  <c r="Q69" i="6" s="1"/>
  <c r="Q71" i="6" s="1"/>
  <c r="Q62" i="6"/>
  <c r="Q64" i="6" s="1"/>
  <c r="Q75" i="6" s="1"/>
  <c r="R74" i="6"/>
  <c r="R60" i="6"/>
  <c r="P76" i="6"/>
  <c r="P77" i="6" s="1"/>
  <c r="P78" i="6"/>
  <c r="X36" i="6"/>
  <c r="P21" i="6"/>
  <c r="O80" i="6"/>
  <c r="O84" i="6" s="1"/>
  <c r="O90" i="6" s="1"/>
  <c r="O92" i="6" s="1"/>
  <c r="O94" i="6" s="1"/>
  <c r="N97" i="6"/>
  <c r="M97" i="6"/>
  <c r="U16" i="6"/>
  <c r="T56" i="6"/>
  <c r="X33" i="1"/>
  <c r="Y33" i="1" s="1"/>
  <c r="Z33" i="1" s="1"/>
  <c r="AA33" i="1" s="1"/>
  <c r="V65" i="1"/>
  <c r="X65" i="1"/>
  <c r="Y65" i="1"/>
  <c r="Z65" i="1"/>
  <c r="AA65" i="1"/>
  <c r="AB65" i="1"/>
  <c r="AC65" i="1"/>
  <c r="AD65" i="1"/>
  <c r="AE65" i="1"/>
  <c r="AF65" i="1"/>
  <c r="W65" i="1"/>
  <c r="V61" i="1"/>
  <c r="V62" i="1" s="1"/>
  <c r="V58" i="1"/>
  <c r="W58" i="1" s="1"/>
  <c r="AI80" i="1"/>
  <c r="AH80" i="1"/>
  <c r="AG80" i="1"/>
  <c r="AF80" i="1"/>
  <c r="AE80" i="1"/>
  <c r="AI79" i="1"/>
  <c r="AH79" i="1"/>
  <c r="AG79" i="1"/>
  <c r="AF79" i="1"/>
  <c r="AE79" i="1"/>
  <c r="AI78" i="1"/>
  <c r="AH78" i="1"/>
  <c r="AG78" i="1"/>
  <c r="AF78" i="1"/>
  <c r="AE78" i="1"/>
  <c r="AI77" i="1"/>
  <c r="AH77" i="1"/>
  <c r="AG77" i="1"/>
  <c r="AF77" i="1"/>
  <c r="AE77" i="1"/>
  <c r="AI76" i="1"/>
  <c r="AH76" i="1"/>
  <c r="AG76" i="1"/>
  <c r="AF76" i="1"/>
  <c r="AE76" i="1"/>
  <c r="AI75" i="1"/>
  <c r="AH75" i="1"/>
  <c r="AG75" i="1"/>
  <c r="AF75" i="1"/>
  <c r="AE75" i="1"/>
  <c r="AF190" i="1"/>
  <c r="AF165" i="1"/>
  <c r="AF90" i="1"/>
  <c r="AF115" i="1"/>
  <c r="D92" i="6" l="1"/>
  <c r="D94" i="6" s="1"/>
  <c r="T32" i="6"/>
  <c r="T86" i="6" s="1"/>
  <c r="U30" i="6"/>
  <c r="V19" i="6"/>
  <c r="U54" i="6"/>
  <c r="U61" i="6" s="1"/>
  <c r="Y36" i="6"/>
  <c r="P85" i="6"/>
  <c r="P91" i="6" s="1"/>
  <c r="H96" i="6"/>
  <c r="H97" i="6"/>
  <c r="H101" i="6"/>
  <c r="O101" i="6"/>
  <c r="O97" i="6"/>
  <c r="D96" i="6"/>
  <c r="D101" i="6"/>
  <c r="I101" i="6"/>
  <c r="K101" i="6"/>
  <c r="J101" i="6"/>
  <c r="V16" i="6"/>
  <c r="U56" i="6"/>
  <c r="T57" i="6"/>
  <c r="T53" i="6"/>
  <c r="R67" i="6"/>
  <c r="R69" i="6" s="1"/>
  <c r="R71" i="6" s="1"/>
  <c r="R62" i="6"/>
  <c r="R64" i="6" s="1"/>
  <c r="R75" i="6" s="1"/>
  <c r="G92" i="6"/>
  <c r="G94" i="6" s="1"/>
  <c r="H104" i="6" s="1"/>
  <c r="Q21" i="6"/>
  <c r="P80" i="6"/>
  <c r="P84" i="6" s="1"/>
  <c r="P90" i="6" s="1"/>
  <c r="V45" i="6"/>
  <c r="U44" i="6"/>
  <c r="U46" i="6" s="1"/>
  <c r="V15" i="6"/>
  <c r="U55" i="6"/>
  <c r="S74" i="6"/>
  <c r="S60" i="6"/>
  <c r="F96" i="6"/>
  <c r="F101" i="6"/>
  <c r="V26" i="6"/>
  <c r="U68" i="6"/>
  <c r="E92" i="6"/>
  <c r="E94" i="6" s="1"/>
  <c r="Q76" i="6"/>
  <c r="Q77" i="6" s="1"/>
  <c r="Q78" i="6"/>
  <c r="V27" i="6"/>
  <c r="U70" i="6"/>
  <c r="S41" i="6"/>
  <c r="S89" i="6"/>
  <c r="S100" i="6"/>
  <c r="S103" i="6"/>
  <c r="N101" i="6"/>
  <c r="U40" i="6"/>
  <c r="T48" i="6"/>
  <c r="T93" i="6" s="1"/>
  <c r="T39" i="6"/>
  <c r="V66" i="1"/>
  <c r="W59" i="1"/>
  <c r="W60" i="1" s="1"/>
  <c r="W62" i="1" s="1"/>
  <c r="W66" i="1" s="1"/>
  <c r="X58" i="1"/>
  <c r="Z234" i="1"/>
  <c r="Y234" i="1"/>
  <c r="Y237" i="1" s="1"/>
  <c r="X234" i="1"/>
  <c r="W234" i="1"/>
  <c r="V234" i="1"/>
  <c r="U234" i="1"/>
  <c r="T234" i="1"/>
  <c r="S234" i="1"/>
  <c r="R234" i="1"/>
  <c r="Q234" i="1"/>
  <c r="P234" i="1"/>
  <c r="Z219" i="1"/>
  <c r="Y219" i="1"/>
  <c r="Y221" i="1" s="1"/>
  <c r="X219" i="1"/>
  <c r="W219" i="1"/>
  <c r="V219" i="1"/>
  <c r="U219" i="1"/>
  <c r="T219" i="1"/>
  <c r="S219" i="1"/>
  <c r="R219" i="1"/>
  <c r="Q219" i="1"/>
  <c r="P219" i="1"/>
  <c r="AL207" i="1"/>
  <c r="AL206" i="1"/>
  <c r="AL205" i="1"/>
  <c r="AL204" i="1"/>
  <c r="AL184" i="1"/>
  <c r="AL183" i="1"/>
  <c r="AL182" i="1"/>
  <c r="AL181" i="1"/>
  <c r="AL180" i="1"/>
  <c r="AL179" i="1"/>
  <c r="W25" i="1"/>
  <c r="W43" i="1" s="1"/>
  <c r="X25" i="1"/>
  <c r="X43" i="1" s="1"/>
  <c r="X45" i="1" s="1"/>
  <c r="Y25" i="1"/>
  <c r="Y43" i="1" s="1"/>
  <c r="Y45" i="1" s="1"/>
  <c r="Z25" i="1"/>
  <c r="Z43" i="1" s="1"/>
  <c r="Z45" i="1" s="1"/>
  <c r="AA25" i="1"/>
  <c r="AA43" i="1" s="1"/>
  <c r="AA45" i="1" s="1"/>
  <c r="W41" i="1"/>
  <c r="X41" i="1"/>
  <c r="Y41" i="1"/>
  <c r="Z41" i="1"/>
  <c r="AA41" i="1"/>
  <c r="W42" i="1"/>
  <c r="X42" i="1"/>
  <c r="Y42" i="1"/>
  <c r="Z42" i="1"/>
  <c r="AA42" i="1"/>
  <c r="W44" i="1"/>
  <c r="V48" i="1"/>
  <c r="W48" i="1"/>
  <c r="X48" i="1"/>
  <c r="Y48" i="1"/>
  <c r="Z48" i="1"/>
  <c r="AA48" i="1"/>
  <c r="AB48" i="1"/>
  <c r="AC48" i="1"/>
  <c r="AD48" i="1"/>
  <c r="AE48" i="1"/>
  <c r="AF48" i="1"/>
  <c r="AF91" i="1"/>
  <c r="AF94" i="1"/>
  <c r="AG94" i="1"/>
  <c r="AH94" i="1"/>
  <c r="AI94" i="1"/>
  <c r="AJ94" i="1"/>
  <c r="AK94" i="1"/>
  <c r="AL94" i="1"/>
  <c r="AM94" i="1"/>
  <c r="AN94" i="1"/>
  <c r="AO94" i="1"/>
  <c r="AP94" i="1"/>
  <c r="AL104" i="1"/>
  <c r="AM104" i="1"/>
  <c r="AN104" i="1"/>
  <c r="AO104" i="1"/>
  <c r="AP104" i="1"/>
  <c r="AL105" i="1"/>
  <c r="AM105" i="1"/>
  <c r="AN105" i="1"/>
  <c r="AO105" i="1"/>
  <c r="AP105" i="1"/>
  <c r="AL106" i="1"/>
  <c r="AM106" i="1"/>
  <c r="AN106" i="1"/>
  <c r="AO106" i="1"/>
  <c r="AP106" i="1"/>
  <c r="AL107" i="1"/>
  <c r="AM107" i="1"/>
  <c r="AN107" i="1"/>
  <c r="AO107" i="1"/>
  <c r="AP107" i="1"/>
  <c r="AL108" i="1"/>
  <c r="AM108" i="1"/>
  <c r="AN108" i="1"/>
  <c r="AO108" i="1"/>
  <c r="AP108" i="1"/>
  <c r="AL109" i="1"/>
  <c r="AM109" i="1"/>
  <c r="AN109" i="1"/>
  <c r="AO109" i="1"/>
  <c r="AP109" i="1"/>
  <c r="AF116" i="1"/>
  <c r="AF119" i="1"/>
  <c r="AG119" i="1"/>
  <c r="AH119" i="1"/>
  <c r="AI119" i="1"/>
  <c r="AJ119" i="1"/>
  <c r="AK119" i="1"/>
  <c r="AL119" i="1"/>
  <c r="AM119" i="1"/>
  <c r="AN119" i="1"/>
  <c r="AO119" i="1"/>
  <c r="AP119" i="1"/>
  <c r="AQ119" i="1"/>
  <c r="AR119" i="1"/>
  <c r="AS119" i="1"/>
  <c r="AT119" i="1"/>
  <c r="AU119" i="1"/>
  <c r="AV119" i="1"/>
  <c r="AW119" i="1"/>
  <c r="AX119" i="1"/>
  <c r="AY119" i="1"/>
  <c r="AZ119" i="1"/>
  <c r="AL129" i="1"/>
  <c r="AM129" i="1"/>
  <c r="AN129" i="1"/>
  <c r="AO129" i="1"/>
  <c r="AP129" i="1"/>
  <c r="AL130" i="1"/>
  <c r="AM130" i="1"/>
  <c r="AN130" i="1"/>
  <c r="AO130" i="1"/>
  <c r="AP130" i="1"/>
  <c r="AL131" i="1"/>
  <c r="AM131" i="1"/>
  <c r="AN131" i="1"/>
  <c r="AO131" i="1"/>
  <c r="AP131" i="1"/>
  <c r="AL132" i="1"/>
  <c r="AM132" i="1"/>
  <c r="AN132" i="1"/>
  <c r="AO132" i="1"/>
  <c r="AP132" i="1"/>
  <c r="AL133" i="1"/>
  <c r="AM133" i="1"/>
  <c r="AN133" i="1"/>
  <c r="AO133" i="1"/>
  <c r="AP133" i="1"/>
  <c r="AL134" i="1"/>
  <c r="AM134" i="1"/>
  <c r="AN134" i="1"/>
  <c r="AO134" i="1"/>
  <c r="AP134" i="1"/>
  <c r="AF140" i="1"/>
  <c r="AF141" i="1" s="1"/>
  <c r="AF144" i="1"/>
  <c r="AG144" i="1"/>
  <c r="AH144" i="1"/>
  <c r="AI144" i="1"/>
  <c r="AJ144" i="1"/>
  <c r="AK144" i="1"/>
  <c r="AL144" i="1"/>
  <c r="AM144" i="1"/>
  <c r="AN144" i="1"/>
  <c r="AO144" i="1"/>
  <c r="AP144" i="1"/>
  <c r="AQ144" i="1"/>
  <c r="AR144" i="1"/>
  <c r="AS144" i="1"/>
  <c r="AT144" i="1"/>
  <c r="AU144" i="1"/>
  <c r="AV144" i="1"/>
  <c r="AW144" i="1"/>
  <c r="AX144" i="1"/>
  <c r="AY144" i="1"/>
  <c r="AZ144" i="1"/>
  <c r="BA144" i="1"/>
  <c r="BB144" i="1"/>
  <c r="BC144" i="1"/>
  <c r="BD144" i="1"/>
  <c r="BE144" i="1"/>
  <c r="BF144" i="1"/>
  <c r="BG144" i="1"/>
  <c r="BH144" i="1"/>
  <c r="BI144" i="1"/>
  <c r="BJ144" i="1"/>
  <c r="AL154" i="1"/>
  <c r="AM154" i="1"/>
  <c r="AN154" i="1"/>
  <c r="AO154" i="1"/>
  <c r="AP154" i="1"/>
  <c r="AL155" i="1"/>
  <c r="AM155" i="1"/>
  <c r="AN155" i="1"/>
  <c r="AO155" i="1"/>
  <c r="AP155" i="1"/>
  <c r="AL156" i="1"/>
  <c r="AM156" i="1"/>
  <c r="AN156" i="1"/>
  <c r="AO156" i="1"/>
  <c r="AP156" i="1"/>
  <c r="AL157" i="1"/>
  <c r="AM157" i="1"/>
  <c r="AN157" i="1"/>
  <c r="AO157" i="1"/>
  <c r="AP157" i="1"/>
  <c r="AL158" i="1"/>
  <c r="AM158" i="1"/>
  <c r="AN158" i="1"/>
  <c r="AO158" i="1"/>
  <c r="AP158" i="1"/>
  <c r="AL159" i="1"/>
  <c r="AM159" i="1"/>
  <c r="AN159" i="1"/>
  <c r="AO159" i="1"/>
  <c r="AP159" i="1"/>
  <c r="AF166" i="1"/>
  <c r="AF169" i="1"/>
  <c r="AG169" i="1"/>
  <c r="AH169" i="1"/>
  <c r="AI169" i="1"/>
  <c r="AJ169" i="1"/>
  <c r="AK169" i="1"/>
  <c r="AL169" i="1"/>
  <c r="AM169" i="1"/>
  <c r="AN169"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AM179" i="1"/>
  <c r="AN179" i="1"/>
  <c r="AO179" i="1"/>
  <c r="AP179" i="1"/>
  <c r="AM180" i="1"/>
  <c r="AN180" i="1"/>
  <c r="AO180" i="1"/>
  <c r="AP180" i="1"/>
  <c r="AM181" i="1"/>
  <c r="AN181" i="1"/>
  <c r="AO181" i="1"/>
  <c r="AP181" i="1"/>
  <c r="AM182" i="1"/>
  <c r="AN182" i="1"/>
  <c r="AO182" i="1"/>
  <c r="AP182" i="1"/>
  <c r="AM183" i="1"/>
  <c r="AN183" i="1"/>
  <c r="AO183" i="1"/>
  <c r="AP183" i="1"/>
  <c r="AM184" i="1"/>
  <c r="AN184" i="1"/>
  <c r="AO184" i="1"/>
  <c r="AP184" i="1"/>
  <c r="AF191" i="1"/>
  <c r="AF194" i="1"/>
  <c r="AG194" i="1"/>
  <c r="AH194" i="1"/>
  <c r="AI194" i="1"/>
  <c r="AJ194" i="1"/>
  <c r="AK194" i="1"/>
  <c r="AL194" i="1"/>
  <c r="AM194" i="1"/>
  <c r="AN194" i="1"/>
  <c r="AO194" i="1"/>
  <c r="AP194" i="1"/>
  <c r="AQ194" i="1"/>
  <c r="AR194" i="1"/>
  <c r="AS194" i="1"/>
  <c r="AT194" i="1"/>
  <c r="AU194" i="1"/>
  <c r="AV194" i="1"/>
  <c r="AW194" i="1"/>
  <c r="AX194" i="1"/>
  <c r="AY194" i="1"/>
  <c r="AZ194" i="1"/>
  <c r="BA194" i="1"/>
  <c r="BB194" i="1"/>
  <c r="BC194" i="1"/>
  <c r="BD194" i="1"/>
  <c r="BE194" i="1"/>
  <c r="BF194" i="1"/>
  <c r="BG194" i="1"/>
  <c r="BH194" i="1"/>
  <c r="BI194" i="1"/>
  <c r="BJ194" i="1"/>
  <c r="BK194" i="1"/>
  <c r="BL194" i="1"/>
  <c r="BM194" i="1"/>
  <c r="BN194" i="1"/>
  <c r="BO194" i="1"/>
  <c r="BP194" i="1"/>
  <c r="BQ194" i="1"/>
  <c r="BR194" i="1"/>
  <c r="BS194" i="1"/>
  <c r="BT194" i="1"/>
  <c r="BU194" i="1"/>
  <c r="BV194" i="1"/>
  <c r="BW194" i="1"/>
  <c r="BX194" i="1"/>
  <c r="BY194" i="1"/>
  <c r="BZ194" i="1"/>
  <c r="CA194" i="1"/>
  <c r="CB194" i="1"/>
  <c r="CC194" i="1"/>
  <c r="CD194" i="1"/>
  <c r="AM204" i="1"/>
  <c r="AN204" i="1"/>
  <c r="AO204" i="1"/>
  <c r="AP204" i="1"/>
  <c r="AM205" i="1"/>
  <c r="AN205" i="1"/>
  <c r="AO205" i="1"/>
  <c r="AP205" i="1"/>
  <c r="AM206" i="1"/>
  <c r="AN206" i="1"/>
  <c r="AO206" i="1"/>
  <c r="AP206" i="1"/>
  <c r="AM207" i="1"/>
  <c r="AN207" i="1"/>
  <c r="AO207" i="1"/>
  <c r="AP207" i="1"/>
  <c r="AL208" i="1"/>
  <c r="AM208" i="1"/>
  <c r="AN208" i="1"/>
  <c r="AO208" i="1"/>
  <c r="AP208" i="1"/>
  <c r="AL209" i="1"/>
  <c r="AM209" i="1"/>
  <c r="AN209" i="1"/>
  <c r="AO209" i="1"/>
  <c r="AP209" i="1"/>
  <c r="AA216" i="1"/>
  <c r="AA217" i="1"/>
  <c r="AB230" i="1"/>
  <c r="AC230" i="1"/>
  <c r="AC30" i="1" s="1"/>
  <c r="AC32" i="1" s="1"/>
  <c r="AD230" i="1"/>
  <c r="AD30" i="1" s="1"/>
  <c r="AD32" i="1" s="1"/>
  <c r="AE230" i="1"/>
  <c r="AE30" i="1" s="1"/>
  <c r="AE32" i="1" s="1"/>
  <c r="AA231" i="1"/>
  <c r="AA274" i="1" s="1"/>
  <c r="AA232" i="1"/>
  <c r="AA275" i="1" s="1"/>
  <c r="P243" i="1"/>
  <c r="Q243" i="1"/>
  <c r="R243" i="1"/>
  <c r="S243" i="1"/>
  <c r="T243" i="1"/>
  <c r="U243" i="1"/>
  <c r="V243" i="1"/>
  <c r="W243" i="1"/>
  <c r="X243" i="1"/>
  <c r="Y243" i="1"/>
  <c r="Z243" i="1"/>
  <c r="AA243" i="1"/>
  <c r="P244" i="1"/>
  <c r="Q244" i="1"/>
  <c r="R244" i="1"/>
  <c r="S244" i="1"/>
  <c r="T244" i="1"/>
  <c r="U244" i="1"/>
  <c r="V244" i="1"/>
  <c r="W244" i="1"/>
  <c r="X244" i="1"/>
  <c r="Y244" i="1"/>
  <c r="Z244" i="1"/>
  <c r="AA244" i="1"/>
  <c r="P245" i="1"/>
  <c r="Q245" i="1"/>
  <c r="R245" i="1"/>
  <c r="S245" i="1"/>
  <c r="T245" i="1"/>
  <c r="U245" i="1"/>
  <c r="V245" i="1"/>
  <c r="W245" i="1"/>
  <c r="X245" i="1"/>
  <c r="Y245" i="1"/>
  <c r="Z245" i="1"/>
  <c r="AA245" i="1"/>
  <c r="P246" i="1"/>
  <c r="Q246" i="1"/>
  <c r="R246" i="1"/>
  <c r="S246" i="1"/>
  <c r="T246" i="1"/>
  <c r="U246" i="1"/>
  <c r="V246" i="1"/>
  <c r="W246" i="1"/>
  <c r="X246" i="1"/>
  <c r="Y246" i="1"/>
  <c r="Z246" i="1"/>
  <c r="P247" i="1"/>
  <c r="Q247" i="1"/>
  <c r="R247" i="1"/>
  <c r="S247" i="1"/>
  <c r="T247" i="1"/>
  <c r="U247" i="1"/>
  <c r="V247" i="1"/>
  <c r="W247" i="1"/>
  <c r="X247" i="1"/>
  <c r="Y247" i="1"/>
  <c r="Z247" i="1"/>
  <c r="P248" i="1"/>
  <c r="Q248" i="1"/>
  <c r="R248" i="1"/>
  <c r="S248" i="1"/>
  <c r="T248" i="1"/>
  <c r="U248" i="1"/>
  <c r="V248" i="1"/>
  <c r="W248" i="1"/>
  <c r="X248" i="1"/>
  <c r="Y248" i="1"/>
  <c r="Z248" i="1"/>
  <c r="AA248" i="1"/>
  <c r="AF230" i="1"/>
  <c r="AF30" i="1" s="1"/>
  <c r="P266" i="1"/>
  <c r="P297" i="1" s="1"/>
  <c r="Q266" i="1"/>
  <c r="Q297" i="1" s="1"/>
  <c r="R266" i="1"/>
  <c r="R298" i="1" s="1"/>
  <c r="S266" i="1"/>
  <c r="S298" i="1" s="1"/>
  <c r="T266" i="1"/>
  <c r="T298" i="1" s="1"/>
  <c r="U266" i="1"/>
  <c r="U298" i="1" s="1"/>
  <c r="V266" i="1"/>
  <c r="V297" i="1" s="1"/>
  <c r="W266" i="1"/>
  <c r="W297" i="1" s="1"/>
  <c r="X266" i="1"/>
  <c r="X297" i="1" s="1"/>
  <c r="Y266" i="1"/>
  <c r="Y298" i="1" s="1"/>
  <c r="Z266" i="1"/>
  <c r="Z297" i="1" s="1"/>
  <c r="AA266" i="1"/>
  <c r="AA297" i="1" s="1"/>
  <c r="AC266" i="1"/>
  <c r="AD266" i="1"/>
  <c r="AE266" i="1"/>
  <c r="P271" i="1"/>
  <c r="Q271" i="1"/>
  <c r="R271" i="1"/>
  <c r="S271" i="1"/>
  <c r="T271" i="1"/>
  <c r="U271" i="1"/>
  <c r="V271" i="1"/>
  <c r="W271" i="1"/>
  <c r="X271" i="1"/>
  <c r="Y271" i="1"/>
  <c r="Z271" i="1"/>
  <c r="AA271" i="1"/>
  <c r="P272" i="1"/>
  <c r="Q272" i="1"/>
  <c r="R272" i="1"/>
  <c r="S272" i="1"/>
  <c r="T272" i="1"/>
  <c r="U272" i="1"/>
  <c r="V272" i="1"/>
  <c r="W272" i="1"/>
  <c r="X272" i="1"/>
  <c r="Y272" i="1"/>
  <c r="Z272" i="1"/>
  <c r="AA272" i="1"/>
  <c r="P273" i="1"/>
  <c r="Q273" i="1"/>
  <c r="R273" i="1"/>
  <c r="S273" i="1"/>
  <c r="T273" i="1"/>
  <c r="U273" i="1"/>
  <c r="V273" i="1"/>
  <c r="W273" i="1"/>
  <c r="X273" i="1"/>
  <c r="Y273" i="1"/>
  <c r="Z273" i="1"/>
  <c r="AA273" i="1"/>
  <c r="P274" i="1"/>
  <c r="Q274" i="1"/>
  <c r="R274" i="1"/>
  <c r="S274" i="1"/>
  <c r="T274" i="1"/>
  <c r="U274" i="1"/>
  <c r="V274" i="1"/>
  <c r="W274" i="1"/>
  <c r="X274" i="1"/>
  <c r="Y274" i="1"/>
  <c r="Z274" i="1"/>
  <c r="P275" i="1"/>
  <c r="Q275" i="1"/>
  <c r="R275" i="1"/>
  <c r="S275" i="1"/>
  <c r="T275" i="1"/>
  <c r="U275" i="1"/>
  <c r="V275" i="1"/>
  <c r="W275" i="1"/>
  <c r="X275" i="1"/>
  <c r="Y275" i="1"/>
  <c r="Z275" i="1"/>
  <c r="P283" i="1"/>
  <c r="Q283" i="1"/>
  <c r="R283" i="1"/>
  <c r="S283" i="1"/>
  <c r="T283" i="1"/>
  <c r="U283" i="1"/>
  <c r="V283" i="1"/>
  <c r="W283" i="1"/>
  <c r="X283" i="1"/>
  <c r="Y283" i="1"/>
  <c r="Z283" i="1"/>
  <c r="AA283" i="1"/>
  <c r="P284" i="1"/>
  <c r="Q284" i="1"/>
  <c r="R284" i="1"/>
  <c r="S284" i="1"/>
  <c r="T284" i="1"/>
  <c r="U284" i="1"/>
  <c r="V284" i="1"/>
  <c r="W284" i="1"/>
  <c r="X284" i="1"/>
  <c r="Y284" i="1"/>
  <c r="Z284" i="1"/>
  <c r="AA284" i="1"/>
  <c r="P295" i="1"/>
  <c r="Q295" i="1"/>
  <c r="R295" i="1"/>
  <c r="S295" i="1"/>
  <c r="T295" i="1"/>
  <c r="U295" i="1"/>
  <c r="V295" i="1"/>
  <c r="W295" i="1"/>
  <c r="X295" i="1"/>
  <c r="Y295" i="1"/>
  <c r="Z295" i="1"/>
  <c r="AA295" i="1"/>
  <c r="P296" i="1"/>
  <c r="Q296" i="1"/>
  <c r="R296" i="1"/>
  <c r="S296" i="1"/>
  <c r="T296" i="1"/>
  <c r="U296" i="1"/>
  <c r="V296" i="1"/>
  <c r="W296" i="1"/>
  <c r="X296" i="1"/>
  <c r="Y296" i="1"/>
  <c r="Z296" i="1"/>
  <c r="AA296" i="1"/>
  <c r="Y297" i="1"/>
  <c r="O104" i="6" l="1"/>
  <c r="V30" i="6"/>
  <c r="U32" i="6"/>
  <c r="U86" i="6" s="1"/>
  <c r="M101" i="6"/>
  <c r="L101" i="6"/>
  <c r="Q85" i="6"/>
  <c r="Q91" i="6" s="1"/>
  <c r="R21" i="6"/>
  <c r="Q80" i="6"/>
  <c r="Q84" i="6" s="1"/>
  <c r="Q90" i="6" s="1"/>
  <c r="Q92" i="6" s="1"/>
  <c r="Q94" i="6" s="1"/>
  <c r="P92" i="6"/>
  <c r="P94" i="6" s="1"/>
  <c r="E101" i="6"/>
  <c r="E96" i="6"/>
  <c r="R76" i="6"/>
  <c r="R77" i="6" s="1"/>
  <c r="R78" i="6"/>
  <c r="Z36" i="6"/>
  <c r="T74" i="6"/>
  <c r="T60" i="6"/>
  <c r="S67" i="6"/>
  <c r="S69" i="6" s="1"/>
  <c r="S71" i="6" s="1"/>
  <c r="S62" i="6"/>
  <c r="S64" i="6" s="1"/>
  <c r="S75" i="6" s="1"/>
  <c r="W26" i="6"/>
  <c r="V68" i="6"/>
  <c r="V56" i="6"/>
  <c r="W16" i="6"/>
  <c r="U57" i="6"/>
  <c r="U53" i="6"/>
  <c r="G96" i="6"/>
  <c r="G104" i="6"/>
  <c r="G101" i="6"/>
  <c r="I104" i="6"/>
  <c r="J104" i="6"/>
  <c r="K104" i="6"/>
  <c r="N104" i="6"/>
  <c r="M104" i="6"/>
  <c r="L104" i="6"/>
  <c r="W15" i="6"/>
  <c r="V55" i="6"/>
  <c r="W19" i="6"/>
  <c r="V54" i="6"/>
  <c r="V61" i="6" s="1"/>
  <c r="T89" i="6"/>
  <c r="T41" i="6"/>
  <c r="T103" i="6"/>
  <c r="T100" i="6"/>
  <c r="V40" i="6"/>
  <c r="U48" i="6"/>
  <c r="U93" i="6" s="1"/>
  <c r="U39" i="6"/>
  <c r="W45" i="6"/>
  <c r="V44" i="6"/>
  <c r="V46" i="6" s="1"/>
  <c r="W27" i="6"/>
  <c r="V70" i="6"/>
  <c r="AF32" i="1"/>
  <c r="AF36" i="1"/>
  <c r="AB29" i="1"/>
  <c r="P298" i="1"/>
  <c r="W298" i="1"/>
  <c r="X59" i="1"/>
  <c r="X60" i="1" s="1"/>
  <c r="X62" i="1" s="1"/>
  <c r="X66" i="1" s="1"/>
  <c r="Y58" i="1"/>
  <c r="X298" i="1"/>
  <c r="AF120" i="1"/>
  <c r="AF195" i="1"/>
  <c r="AA298" i="1"/>
  <c r="T297" i="1"/>
  <c r="Y222" i="1"/>
  <c r="Y49" i="1"/>
  <c r="W45" i="1"/>
  <c r="W49" i="1" s="1"/>
  <c r="Y236" i="1"/>
  <c r="AA246" i="1"/>
  <c r="Z49" i="1"/>
  <c r="S297" i="1"/>
  <c r="AF170" i="1"/>
  <c r="AA234" i="1"/>
  <c r="W276" i="1"/>
  <c r="Z298" i="1"/>
  <c r="V276" i="1"/>
  <c r="AA219" i="1"/>
  <c r="U276" i="1"/>
  <c r="AA49" i="1"/>
  <c r="T276" i="1"/>
  <c r="S276" i="1"/>
  <c r="Q298" i="1"/>
  <c r="R276" i="1"/>
  <c r="AA276" i="1"/>
  <c r="X49" i="1"/>
  <c r="U297" i="1"/>
  <c r="AF145" i="1"/>
  <c r="V298" i="1"/>
  <c r="Q276" i="1"/>
  <c r="Y276" i="1"/>
  <c r="P276" i="1"/>
  <c r="X276" i="1"/>
  <c r="AF266" i="1"/>
  <c r="Z276" i="1"/>
  <c r="AF95" i="1"/>
  <c r="AE42" i="1"/>
  <c r="AE23" i="1"/>
  <c r="AD42" i="1"/>
  <c r="AD23" i="1"/>
  <c r="AF42" i="1"/>
  <c r="AF23" i="1"/>
  <c r="AC23" i="1"/>
  <c r="AC42" i="1"/>
  <c r="AB42" i="1"/>
  <c r="AA247" i="1"/>
  <c r="R297" i="1"/>
  <c r="W30" i="6" l="1"/>
  <c r="V32" i="6"/>
  <c r="V86" i="6" s="1"/>
  <c r="Q97" i="6"/>
  <c r="Q104" i="6"/>
  <c r="Q101" i="6"/>
  <c r="W40" i="6"/>
  <c r="V39" i="6"/>
  <c r="V48" i="6"/>
  <c r="V93" i="6" s="1"/>
  <c r="U89" i="6"/>
  <c r="U41" i="6"/>
  <c r="U103" i="6"/>
  <c r="U100" i="6"/>
  <c r="R84" i="6"/>
  <c r="R90" i="6" s="1"/>
  <c r="R85" i="6"/>
  <c r="R91" i="6" s="1"/>
  <c r="V57" i="6"/>
  <c r="V53" i="6"/>
  <c r="P97" i="6"/>
  <c r="P101" i="6"/>
  <c r="P104" i="6"/>
  <c r="X15" i="6"/>
  <c r="W55" i="6"/>
  <c r="S21" i="6"/>
  <c r="S80" i="6" s="1"/>
  <c r="R80" i="6"/>
  <c r="S76" i="6"/>
  <c r="S77" i="6" s="1"/>
  <c r="S78" i="6"/>
  <c r="AA36" i="6"/>
  <c r="U74" i="6"/>
  <c r="U60" i="6"/>
  <c r="W54" i="6"/>
  <c r="W61" i="6" s="1"/>
  <c r="X19" i="6"/>
  <c r="W56" i="6"/>
  <c r="X16" i="6"/>
  <c r="X26" i="6"/>
  <c r="W68" i="6"/>
  <c r="X27" i="6"/>
  <c r="W70" i="6"/>
  <c r="X45" i="6"/>
  <c r="W44" i="6"/>
  <c r="W46" i="6" s="1"/>
  <c r="T67" i="6"/>
  <c r="T69" i="6" s="1"/>
  <c r="T71" i="6" s="1"/>
  <c r="T62" i="6"/>
  <c r="T64" i="6" s="1"/>
  <c r="T75" i="6" s="1"/>
  <c r="AB32" i="1"/>
  <c r="AB34" i="1" s="1"/>
  <c r="AC34" i="1" s="1"/>
  <c r="AD34" i="1" s="1"/>
  <c r="AE34" i="1" s="1"/>
  <c r="AF34" i="1" s="1"/>
  <c r="AB12" i="1"/>
  <c r="AB23" i="1"/>
  <c r="AB41" i="1" s="1"/>
  <c r="Z58" i="1"/>
  <c r="Y59" i="1"/>
  <c r="Y60" i="1" s="1"/>
  <c r="Y62" i="1" s="1"/>
  <c r="Y66" i="1" s="1"/>
  <c r="AF162" i="1"/>
  <c r="AG162" i="1" s="1"/>
  <c r="AG163" i="1" s="1"/>
  <c r="AG164" i="1" s="1"/>
  <c r="AF41" i="1"/>
  <c r="AF112" i="1"/>
  <c r="AG112" i="1" s="1"/>
  <c r="AF26" i="1"/>
  <c r="AF43" i="1" s="1"/>
  <c r="AF45" i="1" s="1"/>
  <c r="AF49" i="1" s="1"/>
  <c r="AF87" i="1"/>
  <c r="AG87" i="1" s="1"/>
  <c r="AF137" i="1"/>
  <c r="AG137" i="1" s="1"/>
  <c r="AF187" i="1"/>
  <c r="AG187" i="1" s="1"/>
  <c r="AG188" i="1" s="1"/>
  <c r="AG189" i="1" s="1"/>
  <c r="AC41" i="1"/>
  <c r="AC26" i="1"/>
  <c r="AC43" i="1" s="1"/>
  <c r="AC45" i="1" s="1"/>
  <c r="AC49" i="1" s="1"/>
  <c r="AD41" i="1"/>
  <c r="AD26" i="1"/>
  <c r="AD43" i="1" s="1"/>
  <c r="AD45" i="1" s="1"/>
  <c r="AD49" i="1" s="1"/>
  <c r="AE41" i="1"/>
  <c r="AE26" i="1"/>
  <c r="AE43" i="1" s="1"/>
  <c r="AE45" i="1" s="1"/>
  <c r="AE49" i="1" s="1"/>
  <c r="X30" i="6" l="1"/>
  <c r="W32" i="6"/>
  <c r="W86" i="6" s="1"/>
  <c r="U67" i="6"/>
  <c r="U69" i="6" s="1"/>
  <c r="U71" i="6" s="1"/>
  <c r="U62" i="6"/>
  <c r="U64" i="6" s="1"/>
  <c r="U75" i="6" s="1"/>
  <c r="Y45" i="6"/>
  <c r="X44" i="6"/>
  <c r="X46" i="6" s="1"/>
  <c r="V74" i="6"/>
  <c r="V60" i="6"/>
  <c r="T76" i="6"/>
  <c r="T77" i="6" s="1"/>
  <c r="T78" i="6"/>
  <c r="Y26" i="6"/>
  <c r="X68" i="6"/>
  <c r="S84" i="6"/>
  <c r="S90" i="6" s="1"/>
  <c r="S85" i="6"/>
  <c r="S91" i="6" s="1"/>
  <c r="W57" i="6"/>
  <c r="W53" i="6"/>
  <c r="X56" i="6"/>
  <c r="Y16" i="6"/>
  <c r="R92" i="6"/>
  <c r="R94" i="6" s="1"/>
  <c r="AB36" i="6"/>
  <c r="X70" i="6"/>
  <c r="Y27" i="6"/>
  <c r="V89" i="6"/>
  <c r="V41" i="6"/>
  <c r="V100" i="6"/>
  <c r="V103" i="6"/>
  <c r="X55" i="6"/>
  <c r="Y15" i="6"/>
  <c r="X40" i="6"/>
  <c r="W39" i="6"/>
  <c r="W48" i="6"/>
  <c r="W93" i="6" s="1"/>
  <c r="X54" i="6"/>
  <c r="X61" i="6" s="1"/>
  <c r="Y19" i="6"/>
  <c r="AB26" i="1"/>
  <c r="AB43" i="1" s="1"/>
  <c r="AB45" i="1" s="1"/>
  <c r="AB49" i="1" s="1"/>
  <c r="V50" i="1" s="1"/>
  <c r="AB15" i="1"/>
  <c r="AB18" i="1"/>
  <c r="Z59" i="1"/>
  <c r="Z60" i="1" s="1"/>
  <c r="Z62" i="1" s="1"/>
  <c r="Z66" i="1" s="1"/>
  <c r="AA58" i="1"/>
  <c r="AH137" i="1"/>
  <c r="AG138" i="1"/>
  <c r="AG139" i="1" s="1"/>
  <c r="AG141" i="1" s="1"/>
  <c r="AG145" i="1" s="1"/>
  <c r="AH187" i="1"/>
  <c r="AH162" i="1"/>
  <c r="AG166" i="1"/>
  <c r="AG170" i="1" s="1"/>
  <c r="AH87" i="1"/>
  <c r="AG88" i="1"/>
  <c r="AG89" i="1" s="1"/>
  <c r="AG91" i="1" s="1"/>
  <c r="AG95" i="1" s="1"/>
  <c r="AH112" i="1"/>
  <c r="AG113" i="1"/>
  <c r="AG114" i="1" s="1"/>
  <c r="AG116" i="1" s="1"/>
  <c r="AG120" i="1" s="1"/>
  <c r="Y30" i="6" l="1"/>
  <c r="X32" i="6"/>
  <c r="X86" i="6" s="1"/>
  <c r="T84" i="6"/>
  <c r="T90" i="6" s="1"/>
  <c r="T85" i="6"/>
  <c r="T91" i="6" s="1"/>
  <c r="Z26" i="6"/>
  <c r="Y68" i="6"/>
  <c r="Y70" i="6"/>
  <c r="Z27" i="6"/>
  <c r="V67" i="6"/>
  <c r="V69" i="6" s="1"/>
  <c r="V71" i="6" s="1"/>
  <c r="V62" i="6"/>
  <c r="V64" i="6" s="1"/>
  <c r="V75" i="6" s="1"/>
  <c r="Z19" i="6"/>
  <c r="Y54" i="6"/>
  <c r="Y61" i="6" s="1"/>
  <c r="AC36" i="6"/>
  <c r="R97" i="6"/>
  <c r="R98" i="6"/>
  <c r="R104" i="6"/>
  <c r="R101" i="6"/>
  <c r="U76" i="6"/>
  <c r="U77" i="6" s="1"/>
  <c r="U78" i="6"/>
  <c r="S92" i="6"/>
  <c r="S94" i="6" s="1"/>
  <c r="W89" i="6"/>
  <c r="W100" i="6"/>
  <c r="W41" i="6"/>
  <c r="W103" i="6"/>
  <c r="Y40" i="6"/>
  <c r="X39" i="6"/>
  <c r="X48" i="6"/>
  <c r="X93" i="6" s="1"/>
  <c r="Y56" i="6"/>
  <c r="Z16" i="6"/>
  <c r="Z45" i="6"/>
  <c r="Y44" i="6"/>
  <c r="Y46" i="6" s="1"/>
  <c r="Y55" i="6"/>
  <c r="Z15" i="6"/>
  <c r="X57" i="6"/>
  <c r="X53" i="6"/>
  <c r="W74" i="6"/>
  <c r="W60" i="6"/>
  <c r="AB16" i="1"/>
  <c r="AC16" i="1"/>
  <c r="AB58" i="1"/>
  <c r="AA59" i="1"/>
  <c r="AA60" i="1" s="1"/>
  <c r="AA62" i="1" s="1"/>
  <c r="AA66" i="1" s="1"/>
  <c r="AG191" i="1"/>
  <c r="AG195" i="1" s="1"/>
  <c r="AI112" i="1"/>
  <c r="AH113" i="1"/>
  <c r="AH114" i="1" s="1"/>
  <c r="AH116" i="1" s="1"/>
  <c r="AH120" i="1" s="1"/>
  <c r="AI162" i="1"/>
  <c r="AH163" i="1"/>
  <c r="AH164" i="1" s="1"/>
  <c r="AH166" i="1" s="1"/>
  <c r="AH170" i="1" s="1"/>
  <c r="AI87" i="1"/>
  <c r="AH88" i="1"/>
  <c r="AH89" i="1" s="1"/>
  <c r="AH91" i="1" s="1"/>
  <c r="AH95" i="1" s="1"/>
  <c r="AI187" i="1"/>
  <c r="AH188" i="1"/>
  <c r="AH189" i="1" s="1"/>
  <c r="AH191" i="1" s="1"/>
  <c r="AH195" i="1" s="1"/>
  <c r="AI137" i="1"/>
  <c r="AH138" i="1"/>
  <c r="AH139" i="1" s="1"/>
  <c r="AH141" i="1" s="1"/>
  <c r="AH145" i="1" s="1"/>
  <c r="Y32" i="6" l="1"/>
  <c r="Y86" i="6" s="1"/>
  <c r="Z30" i="6"/>
  <c r="Z40" i="6"/>
  <c r="Y48" i="6"/>
  <c r="Y93" i="6" s="1"/>
  <c r="Y39" i="6"/>
  <c r="AA19" i="6"/>
  <c r="Z54" i="6"/>
  <c r="Z61" i="6" s="1"/>
  <c r="Z55" i="6"/>
  <c r="AA15" i="6"/>
  <c r="Y57" i="6"/>
  <c r="Y53" i="6"/>
  <c r="U84" i="6"/>
  <c r="U90" i="6" s="1"/>
  <c r="U85" i="6"/>
  <c r="U91" i="6" s="1"/>
  <c r="W67" i="6"/>
  <c r="W69" i="6" s="1"/>
  <c r="W71" i="6" s="1"/>
  <c r="W62" i="6"/>
  <c r="W64" i="6" s="1"/>
  <c r="W75" i="6" s="1"/>
  <c r="X74" i="6"/>
  <c r="X60" i="6"/>
  <c r="V78" i="6"/>
  <c r="V76" i="6"/>
  <c r="V77" i="6" s="1"/>
  <c r="X89" i="6"/>
  <c r="X41" i="6"/>
  <c r="X100" i="6"/>
  <c r="X103" i="6"/>
  <c r="AD36" i="6"/>
  <c r="Z70" i="6"/>
  <c r="AA27" i="6"/>
  <c r="S98" i="6"/>
  <c r="S101" i="6"/>
  <c r="S104" i="6"/>
  <c r="AA45" i="6"/>
  <c r="Z44" i="6"/>
  <c r="Z46" i="6" s="1"/>
  <c r="Z56" i="6"/>
  <c r="AA16" i="6"/>
  <c r="AA26" i="6"/>
  <c r="Z68" i="6"/>
  <c r="T92" i="6"/>
  <c r="T94" i="6" s="1"/>
  <c r="AC58" i="1"/>
  <c r="AB59" i="1"/>
  <c r="AB60" i="1" s="1"/>
  <c r="AB62" i="1" s="1"/>
  <c r="AB66" i="1" s="1"/>
  <c r="AJ87" i="1"/>
  <c r="AI88" i="1"/>
  <c r="AI89" i="1" s="1"/>
  <c r="AI91" i="1" s="1"/>
  <c r="AI95" i="1" s="1"/>
  <c r="AJ187" i="1"/>
  <c r="AI188" i="1"/>
  <c r="AI189" i="1" s="1"/>
  <c r="AI191" i="1" s="1"/>
  <c r="AI195" i="1" s="1"/>
  <c r="AJ162" i="1"/>
  <c r="AI163" i="1"/>
  <c r="AI164" i="1" s="1"/>
  <c r="AI166" i="1" s="1"/>
  <c r="AI170" i="1" s="1"/>
  <c r="AJ112" i="1"/>
  <c r="AI113" i="1"/>
  <c r="AI114" i="1" s="1"/>
  <c r="AI116" i="1" s="1"/>
  <c r="AI120" i="1" s="1"/>
  <c r="AJ137" i="1"/>
  <c r="AI138" i="1"/>
  <c r="AI139" i="1" s="1"/>
  <c r="AI141" i="1" s="1"/>
  <c r="AI145" i="1" s="1"/>
  <c r="AA30" i="6" l="1"/>
  <c r="Z32" i="6"/>
  <c r="Z86" i="6" s="1"/>
  <c r="AE36" i="6"/>
  <c r="AA70" i="6"/>
  <c r="AB27" i="6"/>
  <c r="Y74" i="6"/>
  <c r="Y60" i="6"/>
  <c r="Z57" i="6"/>
  <c r="Z53" i="6"/>
  <c r="AA54" i="6"/>
  <c r="AA61" i="6" s="1"/>
  <c r="AB19" i="6"/>
  <c r="U92" i="6"/>
  <c r="U94" i="6" s="1"/>
  <c r="AA55" i="6"/>
  <c r="AB15" i="6"/>
  <c r="T101" i="6"/>
  <c r="T98" i="6"/>
  <c r="T104" i="6"/>
  <c r="AB26" i="6"/>
  <c r="AA68" i="6"/>
  <c r="AA56" i="6"/>
  <c r="AB16" i="6"/>
  <c r="V84" i="6"/>
  <c r="V90" i="6" s="1"/>
  <c r="V85" i="6"/>
  <c r="V91" i="6" s="1"/>
  <c r="AB45" i="6"/>
  <c r="AA44" i="6"/>
  <c r="AA46" i="6" s="1"/>
  <c r="X67" i="6"/>
  <c r="X69" i="6" s="1"/>
  <c r="X71" i="6" s="1"/>
  <c r="X62" i="6"/>
  <c r="X64" i="6" s="1"/>
  <c r="X75" i="6" s="1"/>
  <c r="Y89" i="6"/>
  <c r="Y41" i="6"/>
  <c r="Y100" i="6"/>
  <c r="Y103" i="6"/>
  <c r="W78" i="6"/>
  <c r="W76" i="6"/>
  <c r="W77" i="6" s="1"/>
  <c r="AA40" i="6"/>
  <c r="Z39" i="6"/>
  <c r="Z48" i="6"/>
  <c r="Z93" i="6" s="1"/>
  <c r="AD58" i="1"/>
  <c r="AC59" i="1"/>
  <c r="AC60" i="1" s="1"/>
  <c r="AC62" i="1" s="1"/>
  <c r="AC66" i="1" s="1"/>
  <c r="AJ113" i="1"/>
  <c r="AJ114" i="1" s="1"/>
  <c r="AJ116" i="1" s="1"/>
  <c r="AJ120" i="1" s="1"/>
  <c r="AK112" i="1"/>
  <c r="AK162" i="1"/>
  <c r="AJ163" i="1"/>
  <c r="AJ164" i="1" s="1"/>
  <c r="AJ166" i="1" s="1"/>
  <c r="AJ170" i="1" s="1"/>
  <c r="AK187" i="1"/>
  <c r="AJ188" i="1"/>
  <c r="AJ189" i="1" s="1"/>
  <c r="AJ191" i="1" s="1"/>
  <c r="AJ195" i="1" s="1"/>
  <c r="AK87" i="1"/>
  <c r="AJ88" i="1"/>
  <c r="AJ89" i="1" s="1"/>
  <c r="AJ91" i="1" s="1"/>
  <c r="AJ95" i="1" s="1"/>
  <c r="AK137" i="1"/>
  <c r="AJ138" i="1"/>
  <c r="AJ139" i="1" s="1"/>
  <c r="AJ141" i="1" s="1"/>
  <c r="AJ145" i="1" s="1"/>
  <c r="AA32" i="6" l="1"/>
  <c r="AA86" i="6" s="1"/>
  <c r="AB30" i="6"/>
  <c r="X78" i="6"/>
  <c r="X76" i="6"/>
  <c r="X77" i="6" s="1"/>
  <c r="V92" i="6"/>
  <c r="V94" i="6" s="1"/>
  <c r="AB56" i="6"/>
  <c r="AC16" i="6"/>
  <c r="AC19" i="6"/>
  <c r="AB54" i="6"/>
  <c r="AB61" i="6" s="1"/>
  <c r="AC45" i="6"/>
  <c r="AB44" i="6"/>
  <c r="AB46" i="6" s="1"/>
  <c r="Z89" i="6"/>
  <c r="Z103" i="6"/>
  <c r="Z100" i="6"/>
  <c r="Z41" i="6"/>
  <c r="Z74" i="6"/>
  <c r="Z60" i="6"/>
  <c r="AB40" i="6"/>
  <c r="AA39" i="6"/>
  <c r="AA48" i="6"/>
  <c r="AA93" i="6" s="1"/>
  <c r="Y67" i="6"/>
  <c r="Y69" i="6" s="1"/>
  <c r="Y71" i="6" s="1"/>
  <c r="Y62" i="6"/>
  <c r="Y64" i="6" s="1"/>
  <c r="Y75" i="6" s="1"/>
  <c r="W85" i="6"/>
  <c r="W91" i="6" s="1"/>
  <c r="W84" i="6"/>
  <c r="W90" i="6" s="1"/>
  <c r="W92" i="6" s="1"/>
  <c r="W94" i="6" s="1"/>
  <c r="AC27" i="6"/>
  <c r="AB70" i="6"/>
  <c r="AA57" i="6"/>
  <c r="AA53" i="6"/>
  <c r="AC26" i="6"/>
  <c r="AB68" i="6"/>
  <c r="AC15" i="6"/>
  <c r="AB55" i="6"/>
  <c r="AF36" i="6"/>
  <c r="U104" i="6"/>
  <c r="U101" i="6"/>
  <c r="U98" i="6"/>
  <c r="AE58" i="1"/>
  <c r="AD59" i="1"/>
  <c r="AD60" i="1" s="1"/>
  <c r="AD62" i="1" s="1"/>
  <c r="AD66" i="1" s="1"/>
  <c r="AL87" i="1"/>
  <c r="AK88" i="1"/>
  <c r="AK89" i="1" s="1"/>
  <c r="AK91" i="1" s="1"/>
  <c r="AK95" i="1" s="1"/>
  <c r="AL187" i="1"/>
  <c r="AK188" i="1"/>
  <c r="AK189" i="1" s="1"/>
  <c r="AK191" i="1" s="1"/>
  <c r="AK195" i="1" s="1"/>
  <c r="AK138" i="1"/>
  <c r="AK139" i="1" s="1"/>
  <c r="AK141" i="1" s="1"/>
  <c r="AK145" i="1" s="1"/>
  <c r="AL137" i="1"/>
  <c r="AL162" i="1"/>
  <c r="AK163" i="1"/>
  <c r="AK164" i="1" s="1"/>
  <c r="AK166" i="1" s="1"/>
  <c r="AK170" i="1" s="1"/>
  <c r="AK113" i="1"/>
  <c r="AK114" i="1" s="1"/>
  <c r="AK116" i="1" s="1"/>
  <c r="AK120" i="1" s="1"/>
  <c r="AL112" i="1"/>
  <c r="AC30" i="6" l="1"/>
  <c r="AB32" i="6"/>
  <c r="AB86" i="6" s="1"/>
  <c r="X84" i="6"/>
  <c r="X90" i="6" s="1"/>
  <c r="X85" i="6"/>
  <c r="X91" i="6" s="1"/>
  <c r="AA74" i="6"/>
  <c r="AA60" i="6"/>
  <c r="AD27" i="6"/>
  <c r="AC70" i="6"/>
  <c r="Y78" i="6"/>
  <c r="Y76" i="6"/>
  <c r="Y77" i="6" s="1"/>
  <c r="W98" i="6"/>
  <c r="W104" i="6"/>
  <c r="W101" i="6"/>
  <c r="AC56" i="6"/>
  <c r="AD16" i="6"/>
  <c r="AG36" i="6"/>
  <c r="AA41" i="6"/>
  <c r="AA89" i="6"/>
  <c r="AA103" i="6"/>
  <c r="AA100" i="6"/>
  <c r="AD26" i="6"/>
  <c r="AC68" i="6"/>
  <c r="AD45" i="6"/>
  <c r="AC44" i="6"/>
  <c r="AC46" i="6" s="1"/>
  <c r="AD19" i="6"/>
  <c r="AC54" i="6"/>
  <c r="AC61" i="6" s="1"/>
  <c r="V98" i="6"/>
  <c r="V101" i="6"/>
  <c r="V104" i="6"/>
  <c r="AC40" i="6"/>
  <c r="AB48" i="6"/>
  <c r="AB93" i="6" s="1"/>
  <c r="AB39" i="6"/>
  <c r="Z62" i="6"/>
  <c r="Z64" i="6" s="1"/>
  <c r="Z75" i="6" s="1"/>
  <c r="Z67" i="6"/>
  <c r="Z69" i="6" s="1"/>
  <c r="Z71" i="6" s="1"/>
  <c r="AB57" i="6"/>
  <c r="AB53" i="6"/>
  <c r="AD15" i="6"/>
  <c r="AC55" i="6"/>
  <c r="AF58" i="1"/>
  <c r="AE59" i="1"/>
  <c r="AE60" i="1" s="1"/>
  <c r="AE62" i="1" s="1"/>
  <c r="AE66" i="1" s="1"/>
  <c r="AL113" i="1"/>
  <c r="AL114" i="1" s="1"/>
  <c r="AL116" i="1" s="1"/>
  <c r="AL120" i="1" s="1"/>
  <c r="AM112" i="1"/>
  <c r="AM162" i="1"/>
  <c r="AL163" i="1"/>
  <c r="AL164" i="1" s="1"/>
  <c r="AL166" i="1" s="1"/>
  <c r="AL170" i="1" s="1"/>
  <c r="AL138" i="1"/>
  <c r="AL139" i="1" s="1"/>
  <c r="AL141" i="1" s="1"/>
  <c r="AL145" i="1" s="1"/>
  <c r="AM137" i="1"/>
  <c r="AM187" i="1"/>
  <c r="AL188" i="1"/>
  <c r="AL189" i="1" s="1"/>
  <c r="AL191" i="1" s="1"/>
  <c r="AL195" i="1" s="1"/>
  <c r="AM87" i="1"/>
  <c r="AL88" i="1"/>
  <c r="AL89" i="1" s="1"/>
  <c r="AL91" i="1" s="1"/>
  <c r="AL95" i="1" s="1"/>
  <c r="AC32" i="6" l="1"/>
  <c r="AC86" i="6" s="1"/>
  <c r="AD30" i="6"/>
  <c r="AD56" i="6"/>
  <c r="AE16" i="6"/>
  <c r="AB74" i="6"/>
  <c r="AB60" i="6"/>
  <c r="Y85" i="6"/>
  <c r="Y91" i="6" s="1"/>
  <c r="Y84" i="6"/>
  <c r="Y90" i="6" s="1"/>
  <c r="Y92" i="6" s="1"/>
  <c r="Y94" i="6" s="1"/>
  <c r="AE19" i="6"/>
  <c r="AD54" i="6"/>
  <c r="AD61" i="6" s="1"/>
  <c r="AC57" i="6"/>
  <c r="AC53" i="6"/>
  <c r="AE15" i="6"/>
  <c r="AD55" i="6"/>
  <c r="AA62" i="6"/>
  <c r="AA64" i="6" s="1"/>
  <c r="AA75" i="6" s="1"/>
  <c r="AA67" i="6"/>
  <c r="AA69" i="6" s="1"/>
  <c r="AA71" i="6" s="1"/>
  <c r="AH36" i="6"/>
  <c r="AE45" i="6"/>
  <c r="AD44" i="6"/>
  <c r="AD46" i="6" s="1"/>
  <c r="Z78" i="6"/>
  <c r="Z76" i="6"/>
  <c r="Z77" i="6" s="1"/>
  <c r="AD68" i="6"/>
  <c r="AE26" i="6"/>
  <c r="AB41" i="6"/>
  <c r="AB89" i="6"/>
  <c r="AB103" i="6"/>
  <c r="AB100" i="6"/>
  <c r="AE27" i="6"/>
  <c r="AD70" i="6"/>
  <c r="AD40" i="6"/>
  <c r="AC39" i="6"/>
  <c r="AC48" i="6"/>
  <c r="AC93" i="6" s="1"/>
  <c r="X92" i="6"/>
  <c r="X94" i="6" s="1"/>
  <c r="AF59" i="1"/>
  <c r="AF60" i="1" s="1"/>
  <c r="AF62" i="1" s="1"/>
  <c r="AF66" i="1" s="1"/>
  <c r="AN187" i="1"/>
  <c r="AM188" i="1"/>
  <c r="AM189" i="1" s="1"/>
  <c r="AM191" i="1" s="1"/>
  <c r="AM195" i="1" s="1"/>
  <c r="AN162" i="1"/>
  <c r="AM163" i="1"/>
  <c r="AM164" i="1" s="1"/>
  <c r="AM166" i="1" s="1"/>
  <c r="AM170" i="1" s="1"/>
  <c r="AM113" i="1"/>
  <c r="AM114" i="1" s="1"/>
  <c r="AM116" i="1" s="1"/>
  <c r="AM120" i="1" s="1"/>
  <c r="AN112" i="1"/>
  <c r="AN87" i="1"/>
  <c r="AM88" i="1"/>
  <c r="AM89" i="1" s="1"/>
  <c r="AM91" i="1" s="1"/>
  <c r="AM95" i="1" s="1"/>
  <c r="AM138" i="1"/>
  <c r="AM139" i="1" s="1"/>
  <c r="AM141" i="1" s="1"/>
  <c r="AM145" i="1" s="1"/>
  <c r="AN137" i="1"/>
  <c r="AE30" i="6" l="1"/>
  <c r="AD32" i="6"/>
  <c r="AD86" i="6" s="1"/>
  <c r="Z85" i="6"/>
  <c r="Z91" i="6" s="1"/>
  <c r="Z84" i="6"/>
  <c r="Z90" i="6" s="1"/>
  <c r="Z92" i="6" s="1"/>
  <c r="Z94" i="6" s="1"/>
  <c r="Y98" i="6"/>
  <c r="Y101" i="6"/>
  <c r="Y104" i="6"/>
  <c r="AA78" i="6"/>
  <c r="AA76" i="6"/>
  <c r="AA77" i="6" s="1"/>
  <c r="AF27" i="6"/>
  <c r="AE70" i="6"/>
  <c r="AF15" i="6"/>
  <c r="AE55" i="6"/>
  <c r="X104" i="6"/>
  <c r="X101" i="6"/>
  <c r="X98" i="6"/>
  <c r="AF19" i="6"/>
  <c r="AE54" i="6"/>
  <c r="AE61" i="6" s="1"/>
  <c r="AB62" i="6"/>
  <c r="AB64" i="6" s="1"/>
  <c r="AB75" i="6" s="1"/>
  <c r="AB67" i="6"/>
  <c r="AB69" i="6" s="1"/>
  <c r="AB71" i="6" s="1"/>
  <c r="AE40" i="6"/>
  <c r="AD39" i="6"/>
  <c r="AD48" i="6"/>
  <c r="AD93" i="6" s="1"/>
  <c r="AD53" i="6"/>
  <c r="AD57" i="6"/>
  <c r="AC74" i="6"/>
  <c r="AC60" i="6"/>
  <c r="AE68" i="6"/>
  <c r="AF26" i="6"/>
  <c r="AF45" i="6"/>
  <c r="AE44" i="6"/>
  <c r="AE46" i="6" s="1"/>
  <c r="AE56" i="6"/>
  <c r="AF16" i="6"/>
  <c r="AC41" i="6"/>
  <c r="AC103" i="6"/>
  <c r="AC89" i="6"/>
  <c r="AC100" i="6"/>
  <c r="AI36" i="6"/>
  <c r="V67" i="1"/>
  <c r="V74" i="1" s="1"/>
  <c r="AO112" i="1"/>
  <c r="AN113" i="1"/>
  <c r="AN114" i="1" s="1"/>
  <c r="AN116" i="1" s="1"/>
  <c r="AN120" i="1" s="1"/>
  <c r="AN138" i="1"/>
  <c r="AN139" i="1" s="1"/>
  <c r="AN141" i="1" s="1"/>
  <c r="AN145" i="1" s="1"/>
  <c r="AO137" i="1"/>
  <c r="AO87" i="1"/>
  <c r="AN88" i="1"/>
  <c r="AN89" i="1" s="1"/>
  <c r="AN91" i="1" s="1"/>
  <c r="AN95" i="1" s="1"/>
  <c r="AN163" i="1"/>
  <c r="AN164" i="1" s="1"/>
  <c r="AN166" i="1" s="1"/>
  <c r="AN170" i="1" s="1"/>
  <c r="AO162" i="1"/>
  <c r="AO187" i="1"/>
  <c r="AN188" i="1"/>
  <c r="AN189" i="1" s="1"/>
  <c r="AN191" i="1" s="1"/>
  <c r="AN195" i="1" s="1"/>
  <c r="AE32" i="6" l="1"/>
  <c r="AE86" i="6" s="1"/>
  <c r="AF30" i="6"/>
  <c r="AA85" i="6"/>
  <c r="AA91" i="6" s="1"/>
  <c r="AA84" i="6"/>
  <c r="AA90" i="6" s="1"/>
  <c r="AA92" i="6" s="1"/>
  <c r="AA94" i="6" s="1"/>
  <c r="AG15" i="6"/>
  <c r="AF55" i="6"/>
  <c r="AC62" i="6"/>
  <c r="AC64" i="6" s="1"/>
  <c r="AC75" i="6" s="1"/>
  <c r="AC67" i="6"/>
  <c r="AC69" i="6" s="1"/>
  <c r="AC71" i="6" s="1"/>
  <c r="AD74" i="6"/>
  <c r="AD60" i="6"/>
  <c r="AB76" i="6"/>
  <c r="AB77" i="6" s="1"/>
  <c r="AB78" i="6"/>
  <c r="AG19" i="6"/>
  <c r="AF54" i="6"/>
  <c r="AF61" i="6" s="1"/>
  <c r="AJ36" i="6"/>
  <c r="AG27" i="6"/>
  <c r="AF70" i="6"/>
  <c r="AF56" i="6"/>
  <c r="AG16" i="6"/>
  <c r="AF40" i="6"/>
  <c r="AE39" i="6"/>
  <c r="AE48" i="6"/>
  <c r="AE93" i="6" s="1"/>
  <c r="AF68" i="6"/>
  <c r="AG26" i="6"/>
  <c r="AE53" i="6"/>
  <c r="AE57" i="6"/>
  <c r="AD41" i="6"/>
  <c r="AD100" i="6"/>
  <c r="AD103" i="6"/>
  <c r="AD89" i="6"/>
  <c r="Z98" i="6"/>
  <c r="Z101" i="6"/>
  <c r="Z104" i="6"/>
  <c r="AG45" i="6"/>
  <c r="AF44" i="6"/>
  <c r="AF46" i="6" s="1"/>
  <c r="AO88" i="1"/>
  <c r="AO89" i="1" s="1"/>
  <c r="AO91" i="1" s="1"/>
  <c r="AO95" i="1" s="1"/>
  <c r="AP87" i="1"/>
  <c r="AP187" i="1"/>
  <c r="AO188" i="1"/>
  <c r="AO189" i="1" s="1"/>
  <c r="AO191" i="1" s="1"/>
  <c r="AO195" i="1" s="1"/>
  <c r="AO163" i="1"/>
  <c r="AO164" i="1" s="1"/>
  <c r="AO166" i="1" s="1"/>
  <c r="AO170" i="1" s="1"/>
  <c r="AP162" i="1"/>
  <c r="AO138" i="1"/>
  <c r="AO139" i="1" s="1"/>
  <c r="AO141" i="1" s="1"/>
  <c r="AO145" i="1" s="1"/>
  <c r="AP137" i="1"/>
  <c r="AP112" i="1"/>
  <c r="AO113" i="1"/>
  <c r="AO114" i="1" s="1"/>
  <c r="AO116" i="1" s="1"/>
  <c r="AO120" i="1" s="1"/>
  <c r="AF32" i="6" l="1"/>
  <c r="AF86" i="6" s="1"/>
  <c r="AG30" i="6"/>
  <c r="AE74" i="6"/>
  <c r="AE60" i="6"/>
  <c r="AG68" i="6"/>
  <c r="AH26" i="6"/>
  <c r="AH19" i="6"/>
  <c r="AG54" i="6"/>
  <c r="AG61" i="6" s="1"/>
  <c r="AB85" i="6"/>
  <c r="AB91" i="6" s="1"/>
  <c r="AB84" i="6"/>
  <c r="AB90" i="6" s="1"/>
  <c r="AB92" i="6" s="1"/>
  <c r="AB94" i="6" s="1"/>
  <c r="AH16" i="6"/>
  <c r="AG56" i="6"/>
  <c r="AH45" i="6"/>
  <c r="AG44" i="6"/>
  <c r="AG46" i="6" s="1"/>
  <c r="AA101" i="6"/>
  <c r="AA104" i="6"/>
  <c r="AA98" i="6"/>
  <c r="AE41" i="6"/>
  <c r="AE100" i="6"/>
  <c r="AE103" i="6"/>
  <c r="AE89" i="6"/>
  <c r="AG40" i="6"/>
  <c r="AF48" i="6"/>
  <c r="AF93" i="6" s="1"/>
  <c r="AF39" i="6"/>
  <c r="AD62" i="6"/>
  <c r="AD64" i="6" s="1"/>
  <c r="AD75" i="6" s="1"/>
  <c r="AD67" i="6"/>
  <c r="AD69" i="6" s="1"/>
  <c r="AD71" i="6" s="1"/>
  <c r="AC76" i="6"/>
  <c r="AC77" i="6" s="1"/>
  <c r="AC78" i="6"/>
  <c r="AH27" i="6"/>
  <c r="AG70" i="6"/>
  <c r="AF53" i="6"/>
  <c r="AF57" i="6"/>
  <c r="AH15" i="6"/>
  <c r="AG55" i="6"/>
  <c r="AK36" i="6"/>
  <c r="AP138" i="1"/>
  <c r="AP139" i="1" s="1"/>
  <c r="AP141" i="1" s="1"/>
  <c r="AP145" i="1" s="1"/>
  <c r="AQ137" i="1"/>
  <c r="AP163" i="1"/>
  <c r="AP164" i="1" s="1"/>
  <c r="AP166" i="1" s="1"/>
  <c r="AP170" i="1" s="1"/>
  <c r="AQ162" i="1"/>
  <c r="AQ187" i="1"/>
  <c r="AP188" i="1"/>
  <c r="AP189" i="1" s="1"/>
  <c r="AP191" i="1" s="1"/>
  <c r="AP195" i="1" s="1"/>
  <c r="AQ112" i="1"/>
  <c r="AP113" i="1"/>
  <c r="AP114" i="1" s="1"/>
  <c r="AP116" i="1" s="1"/>
  <c r="AP120" i="1" s="1"/>
  <c r="AP88" i="1"/>
  <c r="AP89" i="1" s="1"/>
  <c r="AP91" i="1" s="1"/>
  <c r="AP95" i="1" s="1"/>
  <c r="AG32" i="6" l="1"/>
  <c r="AG86" i="6" s="1"/>
  <c r="AH30" i="6"/>
  <c r="AC84" i="6"/>
  <c r="AC90" i="6" s="1"/>
  <c r="AC85" i="6"/>
  <c r="AC91" i="6" s="1"/>
  <c r="AD76" i="6"/>
  <c r="AD77" i="6" s="1"/>
  <c r="AD78" i="6"/>
  <c r="AI16" i="6"/>
  <c r="AH56" i="6"/>
  <c r="AI45" i="6"/>
  <c r="AH44" i="6"/>
  <c r="AH46" i="6" s="1"/>
  <c r="AF41" i="6"/>
  <c r="AF103" i="6"/>
  <c r="AF100" i="6"/>
  <c r="AF89" i="6"/>
  <c r="AH40" i="6"/>
  <c r="AG39" i="6"/>
  <c r="AG48" i="6"/>
  <c r="AG93" i="6" s="1"/>
  <c r="AG53" i="6"/>
  <c r="AG57" i="6"/>
  <c r="AH68" i="6"/>
  <c r="AI26" i="6"/>
  <c r="AB101" i="6"/>
  <c r="AB104" i="6"/>
  <c r="AB98" i="6"/>
  <c r="AL36" i="6"/>
  <c r="AI19" i="6"/>
  <c r="AH54" i="6"/>
  <c r="AH61" i="6" s="1"/>
  <c r="AI15" i="6"/>
  <c r="AH55" i="6"/>
  <c r="AF60" i="6"/>
  <c r="AF74" i="6"/>
  <c r="AE62" i="6"/>
  <c r="AE64" i="6" s="1"/>
  <c r="AE75" i="6" s="1"/>
  <c r="AE67" i="6"/>
  <c r="AE69" i="6" s="1"/>
  <c r="AE71" i="6" s="1"/>
  <c r="AI27" i="6"/>
  <c r="AH70" i="6"/>
  <c r="AF96" i="1"/>
  <c r="AC103" i="1" s="1"/>
  <c r="AR112" i="1"/>
  <c r="AQ113" i="1"/>
  <c r="AQ114" i="1" s="1"/>
  <c r="AQ116" i="1" s="1"/>
  <c r="AQ120" i="1" s="1"/>
  <c r="AR187" i="1"/>
  <c r="AQ188" i="1"/>
  <c r="AQ189" i="1" s="1"/>
  <c r="AQ191" i="1" s="1"/>
  <c r="AQ195" i="1" s="1"/>
  <c r="AQ163" i="1"/>
  <c r="AQ164" i="1" s="1"/>
  <c r="AQ166" i="1" s="1"/>
  <c r="AQ170" i="1" s="1"/>
  <c r="AR162" i="1"/>
  <c r="AQ138" i="1"/>
  <c r="AQ139" i="1" s="1"/>
  <c r="AQ141" i="1" s="1"/>
  <c r="AQ145" i="1" s="1"/>
  <c r="AR137" i="1"/>
  <c r="AH32" i="6" l="1"/>
  <c r="AH86" i="6" s="1"/>
  <c r="AI30" i="6"/>
  <c r="AD84" i="6"/>
  <c r="AD90" i="6" s="1"/>
  <c r="AD85" i="6"/>
  <c r="AD91" i="6" s="1"/>
  <c r="AJ19" i="6"/>
  <c r="AI54" i="6"/>
  <c r="AI61" i="6" s="1"/>
  <c r="AI40" i="6"/>
  <c r="AH48" i="6"/>
  <c r="AH93" i="6" s="1"/>
  <c r="AH39" i="6"/>
  <c r="AE76" i="6"/>
  <c r="AE77" i="6" s="1"/>
  <c r="AE78" i="6"/>
  <c r="AF62" i="6"/>
  <c r="AF64" i="6" s="1"/>
  <c r="AF75" i="6" s="1"/>
  <c r="AF67" i="6"/>
  <c r="AF69" i="6" s="1"/>
  <c r="AF71" i="6" s="1"/>
  <c r="AJ15" i="6"/>
  <c r="AI55" i="6"/>
  <c r="AJ45" i="6"/>
  <c r="AI44" i="6"/>
  <c r="AI46" i="6" s="1"/>
  <c r="AJ27" i="6"/>
  <c r="AI70" i="6"/>
  <c r="AI56" i="6"/>
  <c r="AJ16" i="6"/>
  <c r="AI68" i="6"/>
  <c r="AJ26" i="6"/>
  <c r="AG60" i="6"/>
  <c r="AG74" i="6"/>
  <c r="AH53" i="6"/>
  <c r="AH57" i="6"/>
  <c r="AG41" i="6"/>
  <c r="AG100" i="6"/>
  <c r="AG103" i="6"/>
  <c r="AG89" i="6"/>
  <c r="AC92" i="6"/>
  <c r="AC94" i="6" s="1"/>
  <c r="AR163" i="1"/>
  <c r="AR164" i="1" s="1"/>
  <c r="AR166" i="1" s="1"/>
  <c r="AR170" i="1" s="1"/>
  <c r="AS162" i="1"/>
  <c r="AR138" i="1"/>
  <c r="AR139" i="1" s="1"/>
  <c r="AR141" i="1" s="1"/>
  <c r="AR145" i="1" s="1"/>
  <c r="AS137" i="1"/>
  <c r="AS187" i="1"/>
  <c r="AR188" i="1"/>
  <c r="AR189" i="1" s="1"/>
  <c r="AR191" i="1" s="1"/>
  <c r="AR195" i="1" s="1"/>
  <c r="AS112" i="1"/>
  <c r="AR113" i="1"/>
  <c r="AR114" i="1" s="1"/>
  <c r="AR116" i="1" s="1"/>
  <c r="AR120" i="1" s="1"/>
  <c r="AD92" i="6" l="1"/>
  <c r="AD94" i="6" s="1"/>
  <c r="AI32" i="6"/>
  <c r="AI86" i="6" s="1"/>
  <c r="AJ30" i="6"/>
  <c r="AF76" i="6"/>
  <c r="AF77" i="6" s="1"/>
  <c r="AF78" i="6"/>
  <c r="AK15" i="6"/>
  <c r="AJ55" i="6"/>
  <c r="AK26" i="6"/>
  <c r="AJ68" i="6"/>
  <c r="AE84" i="6"/>
  <c r="AE90" i="6" s="1"/>
  <c r="AE85" i="6"/>
  <c r="AE91" i="6" s="1"/>
  <c r="AC98" i="6"/>
  <c r="AC101" i="6"/>
  <c r="AC104" i="6"/>
  <c r="AK27" i="6"/>
  <c r="AJ70" i="6"/>
  <c r="AJ40" i="6"/>
  <c r="AI39" i="6"/>
  <c r="AI48" i="6"/>
  <c r="AI93" i="6" s="1"/>
  <c r="AK45" i="6"/>
  <c r="AJ44" i="6"/>
  <c r="AJ46" i="6" s="1"/>
  <c r="AK19" i="6"/>
  <c r="AJ54" i="6"/>
  <c r="AJ61" i="6" s="1"/>
  <c r="AI57" i="6"/>
  <c r="AI53" i="6"/>
  <c r="AK16" i="6"/>
  <c r="AJ56" i="6"/>
  <c r="AH41" i="6"/>
  <c r="AH100" i="6"/>
  <c r="AH89" i="6"/>
  <c r="AH103" i="6"/>
  <c r="AG67" i="6"/>
  <c r="AG69" i="6" s="1"/>
  <c r="AG71" i="6" s="1"/>
  <c r="AG62" i="6"/>
  <c r="AG64" i="6" s="1"/>
  <c r="AG75" i="6" s="1"/>
  <c r="AH74" i="6"/>
  <c r="AH60" i="6"/>
  <c r="AD98" i="6"/>
  <c r="AD101" i="6"/>
  <c r="AD104" i="6"/>
  <c r="AT187" i="1"/>
  <c r="AS188" i="1"/>
  <c r="AS189" i="1" s="1"/>
  <c r="AS191" i="1" s="1"/>
  <c r="AS195" i="1" s="1"/>
  <c r="AT112" i="1"/>
  <c r="AS113" i="1"/>
  <c r="AS114" i="1" s="1"/>
  <c r="AS116" i="1" s="1"/>
  <c r="AS120" i="1" s="1"/>
  <c r="AS138" i="1"/>
  <c r="AS139" i="1" s="1"/>
  <c r="AS141" i="1" s="1"/>
  <c r="AS145" i="1" s="1"/>
  <c r="AT137" i="1"/>
  <c r="AS163" i="1"/>
  <c r="AS164" i="1" s="1"/>
  <c r="AS166" i="1" s="1"/>
  <c r="AS170" i="1" s="1"/>
  <c r="AT162" i="1"/>
  <c r="AK30" i="6" l="1"/>
  <c r="AJ32" i="6"/>
  <c r="AJ86" i="6" s="1"/>
  <c r="AF84" i="6"/>
  <c r="AF90" i="6" s="1"/>
  <c r="AF85" i="6"/>
  <c r="AF91" i="6" s="1"/>
  <c r="AI41" i="6"/>
  <c r="AI100" i="6"/>
  <c r="AI103" i="6"/>
  <c r="AI89" i="6"/>
  <c r="AK40" i="6"/>
  <c r="AJ48" i="6"/>
  <c r="AJ93" i="6" s="1"/>
  <c r="AJ39" i="6"/>
  <c r="AL26" i="6"/>
  <c r="AL68" i="6" s="1"/>
  <c r="AK68" i="6"/>
  <c r="AL16" i="6"/>
  <c r="AL56" i="6" s="1"/>
  <c r="AK56" i="6"/>
  <c r="AE92" i="6"/>
  <c r="AE94" i="6" s="1"/>
  <c r="AJ57" i="6"/>
  <c r="AJ53" i="6"/>
  <c r="AL19" i="6"/>
  <c r="AL54" i="6" s="1"/>
  <c r="AL61" i="6" s="1"/>
  <c r="AK54" i="6"/>
  <c r="AK61" i="6" s="1"/>
  <c r="AL45" i="6"/>
  <c r="AL44" i="6" s="1"/>
  <c r="AK44" i="6"/>
  <c r="AK46" i="6" s="1"/>
  <c r="AL27" i="6"/>
  <c r="AL70" i="6" s="1"/>
  <c r="AK70" i="6"/>
  <c r="AI74" i="6"/>
  <c r="AI60" i="6"/>
  <c r="AH67" i="6"/>
  <c r="AH69" i="6" s="1"/>
  <c r="AH71" i="6" s="1"/>
  <c r="AH62" i="6"/>
  <c r="AH64" i="6" s="1"/>
  <c r="AH75" i="6" s="1"/>
  <c r="AL15" i="6"/>
  <c r="AL55" i="6" s="1"/>
  <c r="AK55" i="6"/>
  <c r="AG76" i="6"/>
  <c r="AG77" i="6" s="1"/>
  <c r="AG78" i="6"/>
  <c r="AT163" i="1"/>
  <c r="AT164" i="1" s="1"/>
  <c r="AT166" i="1" s="1"/>
  <c r="AT170" i="1" s="1"/>
  <c r="AU162" i="1"/>
  <c r="AT138" i="1"/>
  <c r="AT139" i="1" s="1"/>
  <c r="AT141" i="1" s="1"/>
  <c r="AT145" i="1" s="1"/>
  <c r="AU137" i="1"/>
  <c r="AU112" i="1"/>
  <c r="AT113" i="1"/>
  <c r="AT114" i="1" s="1"/>
  <c r="AT116" i="1" s="1"/>
  <c r="AT120" i="1" s="1"/>
  <c r="AU187" i="1"/>
  <c r="AT188" i="1"/>
  <c r="AT189" i="1" s="1"/>
  <c r="AT191" i="1" s="1"/>
  <c r="AT195" i="1" s="1"/>
  <c r="AK32" i="6" l="1"/>
  <c r="AK86" i="6" s="1"/>
  <c r="AL30" i="6"/>
  <c r="AL32" i="6" s="1"/>
  <c r="AL86" i="6" s="1"/>
  <c r="AE104" i="6"/>
  <c r="AE98" i="6"/>
  <c r="AE101" i="6"/>
  <c r="AK57" i="6"/>
  <c r="AK53" i="6"/>
  <c r="AL57" i="6"/>
  <c r="AL53" i="6"/>
  <c r="AH76" i="6"/>
  <c r="AH77" i="6" s="1"/>
  <c r="AH78" i="6"/>
  <c r="AL40" i="6"/>
  <c r="AK48" i="6"/>
  <c r="AK93" i="6" s="1"/>
  <c r="AK39" i="6"/>
  <c r="AG84" i="6"/>
  <c r="AG90" i="6" s="1"/>
  <c r="AG85" i="6"/>
  <c r="AG91" i="6" s="1"/>
  <c r="AI67" i="6"/>
  <c r="AI69" i="6" s="1"/>
  <c r="AI71" i="6" s="1"/>
  <c r="AI62" i="6"/>
  <c r="AI64" i="6" s="1"/>
  <c r="AI75" i="6" s="1"/>
  <c r="AJ89" i="6"/>
  <c r="AJ41" i="6"/>
  <c r="AJ100" i="6"/>
  <c r="AJ103" i="6"/>
  <c r="AL46" i="6"/>
  <c r="AJ74" i="6"/>
  <c r="AJ60" i="6"/>
  <c r="AF92" i="6"/>
  <c r="AF94" i="6" s="1"/>
  <c r="AV187" i="1"/>
  <c r="AU188" i="1"/>
  <c r="AU189" i="1" s="1"/>
  <c r="AU191" i="1" s="1"/>
  <c r="AU195" i="1" s="1"/>
  <c r="AU138" i="1"/>
  <c r="AU139" i="1" s="1"/>
  <c r="AU141" i="1" s="1"/>
  <c r="AU145" i="1" s="1"/>
  <c r="AV137" i="1"/>
  <c r="AV112" i="1"/>
  <c r="AU113" i="1"/>
  <c r="AU114" i="1" s="1"/>
  <c r="AU116" i="1" s="1"/>
  <c r="AU120" i="1" s="1"/>
  <c r="AU163" i="1"/>
  <c r="AU164" i="1" s="1"/>
  <c r="AU166" i="1" s="1"/>
  <c r="AU170" i="1" s="1"/>
  <c r="AV162" i="1"/>
  <c r="AH84" i="6" l="1"/>
  <c r="AH90" i="6" s="1"/>
  <c r="AH85" i="6"/>
  <c r="AH91" i="6" s="1"/>
  <c r="AK89" i="6"/>
  <c r="AK41" i="6"/>
  <c r="AK100" i="6"/>
  <c r="AK103" i="6"/>
  <c r="AL74" i="6"/>
  <c r="AL60" i="6"/>
  <c r="AF98" i="6"/>
  <c r="AF104" i="6"/>
  <c r="AF101" i="6"/>
  <c r="AL48" i="6"/>
  <c r="AL93" i="6" s="1"/>
  <c r="AL39" i="6"/>
  <c r="AJ67" i="6"/>
  <c r="AJ69" i="6" s="1"/>
  <c r="AJ71" i="6" s="1"/>
  <c r="AJ62" i="6"/>
  <c r="AJ64" i="6" s="1"/>
  <c r="AJ75" i="6" s="1"/>
  <c r="AK74" i="6"/>
  <c r="AK60" i="6"/>
  <c r="AI76" i="6"/>
  <c r="AI77" i="6" s="1"/>
  <c r="AI78" i="6"/>
  <c r="AG92" i="6"/>
  <c r="AG94" i="6" s="1"/>
  <c r="AW162" i="1"/>
  <c r="AV163" i="1"/>
  <c r="AV164" i="1" s="1"/>
  <c r="AV166" i="1" s="1"/>
  <c r="AV170" i="1" s="1"/>
  <c r="AW112" i="1"/>
  <c r="AV113" i="1"/>
  <c r="AV114" i="1" s="1"/>
  <c r="AV116" i="1" s="1"/>
  <c r="AV120" i="1" s="1"/>
  <c r="AV138" i="1"/>
  <c r="AV139" i="1" s="1"/>
  <c r="AV141" i="1" s="1"/>
  <c r="AV145" i="1" s="1"/>
  <c r="AW137" i="1"/>
  <c r="AV188" i="1"/>
  <c r="AV189" i="1" s="1"/>
  <c r="AV191" i="1" s="1"/>
  <c r="AV195" i="1" s="1"/>
  <c r="AW187" i="1"/>
  <c r="AL67" i="6" l="1"/>
  <c r="AL69" i="6" s="1"/>
  <c r="AL71" i="6" s="1"/>
  <c r="AL62" i="6"/>
  <c r="AL64" i="6" s="1"/>
  <c r="AL75" i="6" s="1"/>
  <c r="AL89" i="6"/>
  <c r="AL100" i="6"/>
  <c r="AL41" i="6"/>
  <c r="AL103" i="6"/>
  <c r="AI84" i="6"/>
  <c r="AI90" i="6" s="1"/>
  <c r="AI85" i="6"/>
  <c r="AI91" i="6" s="1"/>
  <c r="AK67" i="6"/>
  <c r="AK69" i="6" s="1"/>
  <c r="AK71" i="6" s="1"/>
  <c r="AK62" i="6"/>
  <c r="AK64" i="6" s="1"/>
  <c r="AK75" i="6" s="1"/>
  <c r="AJ76" i="6"/>
  <c r="AJ77" i="6" s="1"/>
  <c r="AJ78" i="6"/>
  <c r="AG98" i="6"/>
  <c r="AG104" i="6"/>
  <c r="AG101" i="6"/>
  <c r="AH92" i="6"/>
  <c r="AH94" i="6" s="1"/>
  <c r="AW188" i="1"/>
  <c r="AW189" i="1" s="1"/>
  <c r="AW191" i="1" s="1"/>
  <c r="AW195" i="1" s="1"/>
  <c r="AX187" i="1"/>
  <c r="AX137" i="1"/>
  <c r="AW138" i="1"/>
  <c r="AW139" i="1" s="1"/>
  <c r="AW141" i="1" s="1"/>
  <c r="AW145" i="1" s="1"/>
  <c r="AX112" i="1"/>
  <c r="AW113" i="1"/>
  <c r="AW114" i="1" s="1"/>
  <c r="AW116" i="1" s="1"/>
  <c r="AW120" i="1" s="1"/>
  <c r="AX162" i="1"/>
  <c r="AW163" i="1"/>
  <c r="AW164" i="1" s="1"/>
  <c r="AW166" i="1" s="1"/>
  <c r="AW170" i="1" s="1"/>
  <c r="AJ84" i="6" l="1"/>
  <c r="AJ90" i="6" s="1"/>
  <c r="AJ85" i="6"/>
  <c r="AJ91" i="6" s="1"/>
  <c r="AI92" i="6"/>
  <c r="AI94" i="6" s="1"/>
  <c r="AK76" i="6"/>
  <c r="AK77" i="6" s="1"/>
  <c r="AK78" i="6"/>
  <c r="AH98" i="6"/>
  <c r="AH104" i="6"/>
  <c r="AH101" i="6"/>
  <c r="AL78" i="6"/>
  <c r="AL76" i="6"/>
  <c r="AL77" i="6" s="1"/>
  <c r="AY162" i="1"/>
  <c r="AX163" i="1"/>
  <c r="AX164" i="1" s="1"/>
  <c r="AX166" i="1" s="1"/>
  <c r="AX170" i="1" s="1"/>
  <c r="AY112" i="1"/>
  <c r="AX113" i="1"/>
  <c r="AX114" i="1" s="1"/>
  <c r="AX116" i="1" s="1"/>
  <c r="AX120" i="1" s="1"/>
  <c r="AY137" i="1"/>
  <c r="AX138" i="1"/>
  <c r="AX139" i="1" s="1"/>
  <c r="AX141" i="1" s="1"/>
  <c r="AX145" i="1" s="1"/>
  <c r="AY187" i="1"/>
  <c r="AX188" i="1"/>
  <c r="AX189" i="1" s="1"/>
  <c r="AX191" i="1" s="1"/>
  <c r="AX195" i="1" s="1"/>
  <c r="AK84" i="6" l="1"/>
  <c r="AK90" i="6" s="1"/>
  <c r="AK85" i="6"/>
  <c r="AK91" i="6" s="1"/>
  <c r="AL84" i="6"/>
  <c r="AL90" i="6" s="1"/>
  <c r="AL85" i="6"/>
  <c r="AL91" i="6" s="1"/>
  <c r="AI98" i="6"/>
  <c r="AI104" i="6"/>
  <c r="AI101" i="6"/>
  <c r="AJ92" i="6"/>
  <c r="AJ94" i="6" s="1"/>
  <c r="AZ187" i="1"/>
  <c r="AY188" i="1"/>
  <c r="AY189" i="1" s="1"/>
  <c r="AY191" i="1" s="1"/>
  <c r="AY195" i="1" s="1"/>
  <c r="AZ137" i="1"/>
  <c r="AY138" i="1"/>
  <c r="AY139" i="1" s="1"/>
  <c r="AY141" i="1" s="1"/>
  <c r="AY145" i="1" s="1"/>
  <c r="AZ112" i="1"/>
  <c r="AY113" i="1"/>
  <c r="AY114" i="1" s="1"/>
  <c r="AY116" i="1" s="1"/>
  <c r="AY120" i="1" s="1"/>
  <c r="AZ162" i="1"/>
  <c r="AY163" i="1"/>
  <c r="AY164" i="1" s="1"/>
  <c r="AY166" i="1" s="1"/>
  <c r="AY170" i="1" s="1"/>
  <c r="AJ104" i="6" l="1"/>
  <c r="AJ98" i="6"/>
  <c r="AJ101" i="6"/>
  <c r="AL92" i="6"/>
  <c r="AL94" i="6" s="1"/>
  <c r="AK92" i="6"/>
  <c r="AK94" i="6" s="1"/>
  <c r="BA162" i="1"/>
  <c r="AZ163" i="1"/>
  <c r="AZ164" i="1" s="1"/>
  <c r="AZ166" i="1" s="1"/>
  <c r="AZ170" i="1" s="1"/>
  <c r="AZ113" i="1"/>
  <c r="AZ114" i="1" s="1"/>
  <c r="AZ116" i="1" s="1"/>
  <c r="AZ120" i="1" s="1"/>
  <c r="BA137" i="1"/>
  <c r="AZ138" i="1"/>
  <c r="AZ139" i="1" s="1"/>
  <c r="AZ141" i="1" s="1"/>
  <c r="AZ145" i="1" s="1"/>
  <c r="BA187" i="1"/>
  <c r="AZ188" i="1"/>
  <c r="AZ189" i="1" s="1"/>
  <c r="AZ191" i="1" s="1"/>
  <c r="AZ195" i="1" s="1"/>
  <c r="AK101" i="6" l="1"/>
  <c r="AK98" i="6"/>
  <c r="AK104" i="6"/>
  <c r="AL98" i="6"/>
  <c r="AL101" i="6"/>
  <c r="AL104" i="6"/>
  <c r="AF121" i="1"/>
  <c r="AC128" i="1" s="1"/>
  <c r="BB187" i="1"/>
  <c r="BA188" i="1"/>
  <c r="BA189" i="1" s="1"/>
  <c r="BA191" i="1" s="1"/>
  <c r="BA195" i="1" s="1"/>
  <c r="BA138" i="1"/>
  <c r="BA139" i="1" s="1"/>
  <c r="BA141" i="1" s="1"/>
  <c r="BA145" i="1" s="1"/>
  <c r="BB137" i="1"/>
  <c r="BB162" i="1"/>
  <c r="BA163" i="1"/>
  <c r="BA164" i="1" s="1"/>
  <c r="BA166" i="1" s="1"/>
  <c r="BA170" i="1" s="1"/>
  <c r="BC162" i="1" l="1"/>
  <c r="BB163" i="1"/>
  <c r="BB164" i="1" s="1"/>
  <c r="BB166" i="1" s="1"/>
  <c r="BB170" i="1" s="1"/>
  <c r="BB138" i="1"/>
  <c r="BB139" i="1" s="1"/>
  <c r="BB141" i="1" s="1"/>
  <c r="BB145" i="1" s="1"/>
  <c r="BC137" i="1"/>
  <c r="BC187" i="1"/>
  <c r="BB188" i="1"/>
  <c r="BB189" i="1" s="1"/>
  <c r="BB191" i="1" s="1"/>
  <c r="BB195" i="1" s="1"/>
  <c r="BD187" i="1" l="1"/>
  <c r="BC188" i="1"/>
  <c r="BC189" i="1" s="1"/>
  <c r="BC191" i="1" s="1"/>
  <c r="BC195" i="1" s="1"/>
  <c r="BC138" i="1"/>
  <c r="BC139" i="1" s="1"/>
  <c r="BC141" i="1" s="1"/>
  <c r="BC145" i="1" s="1"/>
  <c r="BD137" i="1"/>
  <c r="BD162" i="1"/>
  <c r="BC163" i="1"/>
  <c r="BC164" i="1" s="1"/>
  <c r="BC166" i="1" s="1"/>
  <c r="BC170" i="1" s="1"/>
  <c r="BD163" i="1" l="1"/>
  <c r="BD164" i="1" s="1"/>
  <c r="BD166" i="1" s="1"/>
  <c r="BD170" i="1" s="1"/>
  <c r="BE162" i="1"/>
  <c r="BD138" i="1"/>
  <c r="BD139" i="1" s="1"/>
  <c r="BD141" i="1" s="1"/>
  <c r="BD145" i="1" s="1"/>
  <c r="BE137" i="1"/>
  <c r="BE187" i="1"/>
  <c r="BD188" i="1"/>
  <c r="BD189" i="1" s="1"/>
  <c r="BD191" i="1" s="1"/>
  <c r="BD195" i="1" s="1"/>
  <c r="BF187" i="1" l="1"/>
  <c r="BE188" i="1"/>
  <c r="BE189" i="1" s="1"/>
  <c r="BE191" i="1" s="1"/>
  <c r="BE195" i="1" s="1"/>
  <c r="BE138" i="1"/>
  <c r="BE139" i="1" s="1"/>
  <c r="BE141" i="1" s="1"/>
  <c r="BE145" i="1" s="1"/>
  <c r="BF137" i="1"/>
  <c r="BE163" i="1"/>
  <c r="BE164" i="1" s="1"/>
  <c r="BE166" i="1" s="1"/>
  <c r="BE170" i="1" s="1"/>
  <c r="BF162" i="1"/>
  <c r="BF163" i="1" l="1"/>
  <c r="BF164" i="1" s="1"/>
  <c r="BF166" i="1" s="1"/>
  <c r="BF170" i="1" s="1"/>
  <c r="BG162" i="1"/>
  <c r="BF138" i="1"/>
  <c r="BF139" i="1" s="1"/>
  <c r="BF141" i="1" s="1"/>
  <c r="BF145" i="1" s="1"/>
  <c r="BG137" i="1"/>
  <c r="BG187" i="1"/>
  <c r="BF188" i="1"/>
  <c r="BF189" i="1" s="1"/>
  <c r="BF191" i="1" s="1"/>
  <c r="BF195" i="1" s="1"/>
  <c r="BH187" i="1" l="1"/>
  <c r="BG188" i="1"/>
  <c r="BG189" i="1" s="1"/>
  <c r="BG191" i="1" s="1"/>
  <c r="BG195" i="1" s="1"/>
  <c r="BG138" i="1"/>
  <c r="BG139" i="1" s="1"/>
  <c r="BG141" i="1" s="1"/>
  <c r="BG145" i="1" s="1"/>
  <c r="BH137" i="1"/>
  <c r="BG163" i="1"/>
  <c r="BG164" i="1" s="1"/>
  <c r="BG166" i="1" s="1"/>
  <c r="BG170" i="1" s="1"/>
  <c r="BH162" i="1"/>
  <c r="BH163" i="1" l="1"/>
  <c r="BH164" i="1" s="1"/>
  <c r="BH166" i="1" s="1"/>
  <c r="BH170" i="1" s="1"/>
  <c r="BI162" i="1"/>
  <c r="BH138" i="1"/>
  <c r="BH139" i="1" s="1"/>
  <c r="BH141" i="1" s="1"/>
  <c r="BH145" i="1" s="1"/>
  <c r="BI137" i="1"/>
  <c r="BI187" i="1"/>
  <c r="BH188" i="1"/>
  <c r="BH189" i="1" s="1"/>
  <c r="BH191" i="1" s="1"/>
  <c r="BH195" i="1" s="1"/>
  <c r="BJ187" i="1" l="1"/>
  <c r="BI188" i="1"/>
  <c r="BI189" i="1" s="1"/>
  <c r="BI191" i="1" s="1"/>
  <c r="BI195" i="1" s="1"/>
  <c r="BI138" i="1"/>
  <c r="BI139" i="1" s="1"/>
  <c r="BI141" i="1" s="1"/>
  <c r="BI145" i="1" s="1"/>
  <c r="BJ137" i="1"/>
  <c r="BI163" i="1"/>
  <c r="BI164" i="1" s="1"/>
  <c r="BI166" i="1" s="1"/>
  <c r="BI170" i="1" s="1"/>
  <c r="BJ162" i="1"/>
  <c r="BJ163" i="1" l="1"/>
  <c r="BJ164" i="1" s="1"/>
  <c r="BJ166" i="1" s="1"/>
  <c r="BJ170" i="1" s="1"/>
  <c r="BK162" i="1"/>
  <c r="BJ138" i="1"/>
  <c r="BJ139" i="1" s="1"/>
  <c r="BJ141" i="1" s="1"/>
  <c r="BJ145" i="1" s="1"/>
  <c r="AF146" i="1" s="1"/>
  <c r="AC153" i="1" s="1"/>
  <c r="BK187" i="1"/>
  <c r="BJ188" i="1"/>
  <c r="BJ189" i="1" s="1"/>
  <c r="BJ191" i="1" s="1"/>
  <c r="BJ195" i="1" s="1"/>
  <c r="BL187" i="1" l="1"/>
  <c r="BK188" i="1"/>
  <c r="BK189" i="1" s="1"/>
  <c r="BK191" i="1" s="1"/>
  <c r="BK195" i="1" s="1"/>
  <c r="BK163" i="1"/>
  <c r="BK164" i="1" s="1"/>
  <c r="BK166" i="1" s="1"/>
  <c r="BK170" i="1" s="1"/>
  <c r="BL162" i="1"/>
  <c r="BM162" i="1" l="1"/>
  <c r="BL163" i="1"/>
  <c r="BL164" i="1" s="1"/>
  <c r="BL166" i="1" s="1"/>
  <c r="BL170" i="1" s="1"/>
  <c r="BL188" i="1"/>
  <c r="BL189" i="1" s="1"/>
  <c r="BL191" i="1" s="1"/>
  <c r="BL195" i="1" s="1"/>
  <c r="BM187" i="1"/>
  <c r="BM188" i="1" l="1"/>
  <c r="BM189" i="1" s="1"/>
  <c r="BM191" i="1" s="1"/>
  <c r="BM195" i="1" s="1"/>
  <c r="BN187" i="1"/>
  <c r="BN162" i="1"/>
  <c r="BM163" i="1"/>
  <c r="BM164" i="1" s="1"/>
  <c r="BM166" i="1" s="1"/>
  <c r="BM170" i="1" s="1"/>
  <c r="BO162" i="1" l="1"/>
  <c r="BN163" i="1"/>
  <c r="BN164" i="1" s="1"/>
  <c r="BN166" i="1" s="1"/>
  <c r="BN170" i="1" s="1"/>
  <c r="BO187" i="1"/>
  <c r="BN188" i="1"/>
  <c r="BN189" i="1" s="1"/>
  <c r="BN191" i="1" s="1"/>
  <c r="BN195" i="1" s="1"/>
  <c r="BP187" i="1" l="1"/>
  <c r="BO188" i="1"/>
  <c r="BO189" i="1" s="1"/>
  <c r="BO191" i="1" s="1"/>
  <c r="BO195" i="1" s="1"/>
  <c r="BP162" i="1"/>
  <c r="BO163" i="1"/>
  <c r="BO164" i="1" s="1"/>
  <c r="BO166" i="1" s="1"/>
  <c r="BO170" i="1" s="1"/>
  <c r="BQ162" i="1" l="1"/>
  <c r="BP163" i="1"/>
  <c r="BP164" i="1" s="1"/>
  <c r="BP166" i="1" s="1"/>
  <c r="BP170" i="1" s="1"/>
  <c r="BQ187" i="1"/>
  <c r="BP188" i="1"/>
  <c r="BP189" i="1" s="1"/>
  <c r="BP191" i="1" s="1"/>
  <c r="BP195" i="1" s="1"/>
  <c r="BR187" i="1" l="1"/>
  <c r="BQ188" i="1"/>
  <c r="BQ189" i="1" s="1"/>
  <c r="BQ191" i="1" s="1"/>
  <c r="BQ195" i="1" s="1"/>
  <c r="BR162" i="1"/>
  <c r="BQ163" i="1"/>
  <c r="BQ164" i="1" s="1"/>
  <c r="BQ166" i="1" s="1"/>
  <c r="BQ170" i="1" s="1"/>
  <c r="BS162" i="1" l="1"/>
  <c r="BR163" i="1"/>
  <c r="BR164" i="1" s="1"/>
  <c r="BR166" i="1" s="1"/>
  <c r="BR170" i="1" s="1"/>
  <c r="BS187" i="1"/>
  <c r="BR188" i="1"/>
  <c r="BR189" i="1" s="1"/>
  <c r="BR191" i="1" s="1"/>
  <c r="BR195" i="1" s="1"/>
  <c r="BT187" i="1" l="1"/>
  <c r="BS188" i="1"/>
  <c r="BS189" i="1" s="1"/>
  <c r="BS191" i="1" s="1"/>
  <c r="BS195" i="1" s="1"/>
  <c r="BT162" i="1"/>
  <c r="BS163" i="1"/>
  <c r="BS164" i="1" s="1"/>
  <c r="BS166" i="1" s="1"/>
  <c r="BS170" i="1" s="1"/>
  <c r="BT163" i="1" l="1"/>
  <c r="BT164" i="1" s="1"/>
  <c r="BT166" i="1" s="1"/>
  <c r="BT170" i="1" s="1"/>
  <c r="BU187" i="1"/>
  <c r="BT188" i="1"/>
  <c r="BT189" i="1" s="1"/>
  <c r="BT191" i="1" s="1"/>
  <c r="BT195" i="1" s="1"/>
  <c r="AF171" i="1" l="1"/>
  <c r="AC178" i="1" s="1"/>
  <c r="BV187" i="1"/>
  <c r="BU188" i="1"/>
  <c r="BU189" i="1" s="1"/>
  <c r="BU191" i="1" s="1"/>
  <c r="BU195" i="1" s="1"/>
  <c r="BW187" i="1" l="1"/>
  <c r="BV188" i="1"/>
  <c r="BV189" i="1" s="1"/>
  <c r="BV191" i="1" s="1"/>
  <c r="BV195" i="1" s="1"/>
  <c r="BX187" i="1" l="1"/>
  <c r="BW188" i="1"/>
  <c r="BW189" i="1" s="1"/>
  <c r="BW191" i="1" s="1"/>
  <c r="BW195" i="1" s="1"/>
  <c r="BY187" i="1" l="1"/>
  <c r="BX188" i="1"/>
  <c r="BX189" i="1" s="1"/>
  <c r="BX191" i="1" s="1"/>
  <c r="BX195" i="1" s="1"/>
  <c r="BZ187" i="1" l="1"/>
  <c r="BY188" i="1"/>
  <c r="BY189" i="1" s="1"/>
  <c r="BY191" i="1" s="1"/>
  <c r="BY195" i="1" s="1"/>
  <c r="CA187" i="1" l="1"/>
  <c r="BZ188" i="1"/>
  <c r="BZ189" i="1" s="1"/>
  <c r="BZ191" i="1" s="1"/>
  <c r="BZ195" i="1" s="1"/>
  <c r="CB187" i="1" l="1"/>
  <c r="CA188" i="1"/>
  <c r="CA189" i="1" s="1"/>
  <c r="CA191" i="1" s="1"/>
  <c r="CA195" i="1" s="1"/>
  <c r="CB188" i="1" l="1"/>
  <c r="CB189" i="1" s="1"/>
  <c r="CB191" i="1" s="1"/>
  <c r="CB195" i="1" s="1"/>
  <c r="CC187" i="1"/>
  <c r="CC188" i="1" l="1"/>
  <c r="CC189" i="1"/>
  <c r="CC191" i="1" s="1"/>
  <c r="CC195" i="1" s="1"/>
  <c r="CD187" i="1"/>
  <c r="CD188" i="1" l="1"/>
  <c r="CD189" i="1" s="1"/>
  <c r="CD191" i="1" s="1"/>
  <c r="CD195" i="1" s="1"/>
  <c r="AF196" i="1" l="1"/>
  <c r="AC20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W27" authorId="0" shapeId="0" xr:uid="{B2995FB2-D8C2-41EB-B189-F2769BA4490F}">
      <text>
        <r>
          <rPr>
            <b/>
            <sz val="9"/>
            <color indexed="81"/>
            <rFont val="Tahoma"/>
            <family val="2"/>
          </rPr>
          <t>Sam Bradshaw:</t>
        </r>
        <r>
          <rPr>
            <sz val="9"/>
            <color indexed="81"/>
            <rFont val="Tahoma"/>
            <family val="2"/>
          </rPr>
          <t xml:space="preserve">
https://www.justice.vic.gov.au/safer-communities/gambling/gambling-licensing-program/public-lotteries-licence</t>
        </r>
      </text>
    </comment>
    <comment ref="B221" authorId="0" shapeId="0" xr:uid="{384A8CE1-99DB-457A-A856-9A26AA966202}">
      <text>
        <r>
          <rPr>
            <b/>
            <sz val="9"/>
            <color indexed="81"/>
            <rFont val="Tahoma"/>
            <family val="2"/>
          </rPr>
          <t>Sam Bradshaw:</t>
        </r>
        <r>
          <rPr>
            <sz val="9"/>
            <color indexed="81"/>
            <rFont val="Tahoma"/>
            <family val="2"/>
          </rPr>
          <t xml:space="preserve">
Player loss and tax relating to racing (totalisator), trackside and sports betting for wagering and betting licensee in Victoria.</t>
        </r>
      </text>
    </comment>
    <comment ref="AA229" authorId="0" shapeId="0" xr:uid="{8961CC94-1936-4CC4-BAD0-89FCE5224BA2}">
      <text>
        <r>
          <rPr>
            <b/>
            <sz val="9"/>
            <color indexed="81"/>
            <rFont val="Tahoma"/>
            <family val="2"/>
          </rPr>
          <t>Sam Bradshaw:</t>
        </r>
        <r>
          <rPr>
            <sz val="9"/>
            <color indexed="81"/>
            <rFont val="Tahoma"/>
            <family val="2"/>
          </rPr>
          <t xml:space="preserve">
No super tax was payable as the total gross gaming revenue was less than the base amount prescribed in the Casino Management Agreement Act
(section 22.2)</t>
        </r>
      </text>
    </comment>
    <comment ref="AA233" authorId="0" shapeId="0" xr:uid="{A4C869DF-AA87-42CF-80B3-0E91DA716C5A}">
      <text>
        <r>
          <rPr>
            <b/>
            <sz val="9"/>
            <color indexed="81"/>
            <rFont val="Tahoma"/>
            <family val="2"/>
          </rPr>
          <t>Sam Bradshaw:</t>
        </r>
        <r>
          <rPr>
            <sz val="9"/>
            <color indexed="81"/>
            <rFont val="Tahoma"/>
            <family val="2"/>
          </rPr>
          <t xml:space="preserve">
The Gambling Taxation Act 2023 received Royal Assent on 6 June 2023. The Act requires various gambling taxes to be administered by the
Commissioner of the SRO and came into effect on 1 July 2</t>
        </r>
      </text>
    </comment>
    <comment ref="B236" authorId="0" shapeId="0" xr:uid="{FB409DD6-8E51-4F0B-B71B-B4243B3FBECD}">
      <text>
        <r>
          <rPr>
            <b/>
            <sz val="9"/>
            <color indexed="81"/>
            <rFont val="Tahoma"/>
            <family val="2"/>
          </rPr>
          <t>Sam Bradshaw:</t>
        </r>
        <r>
          <rPr>
            <sz val="9"/>
            <color indexed="81"/>
            <rFont val="Tahoma"/>
            <family val="2"/>
          </rPr>
          <t xml:space="preserve">
Player loss and tax relating to racing (totalisator), trackside and sports betting for wagering and betting licensee in Victoria.</t>
        </r>
      </text>
    </comment>
    <comment ref="AA238" authorId="0" shapeId="0" xr:uid="{2323A6ED-F944-49E7-8997-C98188394D45}">
      <text>
        <r>
          <rPr>
            <b/>
            <sz val="9"/>
            <color indexed="81"/>
            <rFont val="Tahoma"/>
            <family val="2"/>
          </rPr>
          <t>Sam Bradshaw:</t>
        </r>
        <r>
          <rPr>
            <sz val="9"/>
            <color indexed="81"/>
            <rFont val="Tahoma"/>
            <family val="2"/>
          </rPr>
          <t xml:space="preserve">
Player loss and tax relating to keno licensee in Victoria.</t>
        </r>
      </text>
    </comment>
    <comment ref="AA239" authorId="0" shapeId="0" xr:uid="{0990FA8B-DE4C-4DD7-A2EE-5389150CF455}">
      <text>
        <r>
          <rPr>
            <b/>
            <sz val="9"/>
            <color indexed="81"/>
            <rFont val="Tahoma"/>
            <family val="2"/>
          </rPr>
          <t>Sam Bradshaw:</t>
        </r>
        <r>
          <rPr>
            <sz val="9"/>
            <color indexed="81"/>
            <rFont val="Tahoma"/>
            <family val="2"/>
          </rPr>
          <t xml:space="preserve">
Player loss and tax relating to keno licensee in Victoria.</t>
        </r>
      </text>
    </comment>
    <comment ref="AA240" authorId="0" shapeId="0" xr:uid="{AC0A402C-75A5-45D9-BD62-8C1525B5917B}">
      <text>
        <r>
          <rPr>
            <b/>
            <sz val="9"/>
            <color indexed="81"/>
            <rFont val="Tahoma"/>
            <family val="2"/>
          </rPr>
          <t>Sam Bradshaw:</t>
        </r>
        <r>
          <rPr>
            <sz val="9"/>
            <color indexed="81"/>
            <rFont val="Tahoma"/>
            <family val="2"/>
          </rPr>
          <t xml:space="preserve">
 Player loss and tax relating to other entities offering keno to Victorians. Figure sourced from SRO.</t>
        </r>
      </text>
    </comment>
    <comment ref="AD262" authorId="0" shapeId="0" xr:uid="{EBB21D21-3D5C-4722-9008-56B1C5139513}">
      <text>
        <r>
          <rPr>
            <b/>
            <sz val="9"/>
            <color indexed="81"/>
            <rFont val="Tahoma"/>
            <family val="2"/>
          </rPr>
          <t>Sam Bradshaw:</t>
        </r>
        <r>
          <rPr>
            <sz val="9"/>
            <color indexed="81"/>
            <rFont val="Tahoma"/>
            <family val="2"/>
          </rPr>
          <t xml:space="preserve">
The reduction in revenue over the forward estimates primarily reflects the expected
impact of gambling harm minimisation measures, announced in July 2023, which affect
electronic gaming machine revenue in hotels, clubs and the casino. This reduction is partly
offset by a harmonisation of the wagering and betting tax rate with New South Wales at
15 per cent (announced in the Budget 2023-24), which applies from 1 July 2024. </t>
        </r>
      </text>
    </comment>
    <comment ref="Y263" authorId="0" shapeId="0" xr:uid="{1B51C26A-101E-41BC-9E6A-62D9EFD4B34D}">
      <text>
        <r>
          <rPr>
            <b/>
            <sz val="9"/>
            <color indexed="81"/>
            <rFont val="Tahoma"/>
            <family val="2"/>
          </rPr>
          <t>Sam Bradshaw:</t>
        </r>
        <r>
          <rPr>
            <sz val="9"/>
            <color indexed="81"/>
            <rFont val="Tahoma"/>
            <family val="2"/>
          </rPr>
          <t xml:space="preserve">
(d) On 27 July 2021, Crown notified the Victorian Commission for Gambling and Liquor Regulation that it had completed its review of potential casino tax underpayments by
Crown referred to in the Victorian Royal Commission regarding the alleged incorrect deduction of certain bonus rewards provided to patrons in connection with play on
Crown Melbourne’s electronic gaming machines. It conceded that the deductions of the above bonus jackpots were not correct and then made a payment of $62 million,
representing an underpayment of casino tax of approximately $37 million over the period commencing in the 2012 financial year to date, and penalty interest of
$24 million.
(e) Counsel Assisting the Victorian Royal Commission has alleged that Matchplay and other loyalty benefits provided to members should be included in the calculation of tax
payable by Crown. The State proposes to engage with Crown post the delivery of the Royal Commission’s final report in relation to Matchplay and other loyalty benefits.
For any shortfall of casino taxes identified from this process, the State will seek to secure any required payment along with penalty interest. As the Royal Commission has
yet to deliver its final report at the time of the authorisation of the 2020-21 Financial Report (AFR), the State has not recognised any further amounts as at the date of the
AFR.</t>
        </r>
      </text>
    </comment>
    <comment ref="B267" authorId="0" shapeId="0" xr:uid="{8F9DF157-8AF6-4935-9B48-D717A33E9979}">
      <text>
        <r>
          <rPr>
            <b/>
            <sz val="9"/>
            <color indexed="81"/>
            <rFont val="Tahoma"/>
            <family val="2"/>
          </rPr>
          <t>Sam Bradshaw:</t>
        </r>
        <r>
          <rPr>
            <sz val="9"/>
            <color indexed="81"/>
            <rFont val="Tahoma"/>
            <family val="2"/>
          </rPr>
          <t xml:space="preserve">
Gov Excel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J19" authorId="0" shapeId="0" xr:uid="{444B6EA0-06FD-4CF2-8C3C-88F7B29DAB7E}">
      <text>
        <r>
          <rPr>
            <b/>
            <sz val="9"/>
            <color indexed="81"/>
            <rFont val="Tahoma"/>
            <family val="2"/>
          </rPr>
          <t>Sam Bradshaw:</t>
        </r>
        <r>
          <rPr>
            <sz val="9"/>
            <color indexed="81"/>
            <rFont val="Tahoma"/>
            <family val="2"/>
          </rPr>
          <t xml:space="preserve">
Increased 30-Sep-19</t>
        </r>
      </text>
    </comment>
    <comment ref="M19" authorId="0" shapeId="0" xr:uid="{81BB5F0B-E14F-4736-B01F-037D122DEBAE}">
      <text>
        <r>
          <rPr>
            <b/>
            <sz val="9"/>
            <color indexed="81"/>
            <rFont val="Tahoma"/>
            <family val="2"/>
          </rPr>
          <t>Sam Bradshaw:</t>
        </r>
        <r>
          <rPr>
            <sz val="9"/>
            <color indexed="81"/>
            <rFont val="Tahoma"/>
            <family val="2"/>
          </rPr>
          <t xml:space="preserve">
Increase 25-May-23</t>
        </r>
      </text>
    </comment>
    <comment ref="B20" authorId="0" shapeId="0" xr:uid="{BFC38E46-EE74-4EC4-ABBD-EE7DA877D953}">
      <text>
        <r>
          <rPr>
            <b/>
            <sz val="9"/>
            <color indexed="81"/>
            <rFont val="Tahoma"/>
            <family val="2"/>
          </rPr>
          <t>Sam Bradshaw:</t>
        </r>
        <r>
          <rPr>
            <sz val="9"/>
            <color indexed="81"/>
            <rFont val="Tahoma"/>
            <family val="2"/>
          </rPr>
          <t xml:space="preserve">
% of Subs. </t>
        </r>
      </text>
    </comment>
    <comment ref="B21" authorId="0" shapeId="0" xr:uid="{E84F2601-BF7E-4FA2-B061-F5C82E7EAC8F}">
      <text>
        <r>
          <rPr>
            <b/>
            <sz val="9"/>
            <color indexed="81"/>
            <rFont val="Tahoma"/>
            <family val="2"/>
          </rPr>
          <t>Sam Bradshaw:</t>
        </r>
        <r>
          <rPr>
            <sz val="9"/>
            <color indexed="81"/>
            <rFont val="Tahoma"/>
            <family val="2"/>
          </rPr>
          <t xml:space="preserve">
Change of Business, Ownership, Training Fees Etc</t>
        </r>
      </text>
    </comment>
    <comment ref="B22" authorId="0" shapeId="0" xr:uid="{4862CF21-0994-43F7-8965-85EC4A371026}">
      <text>
        <r>
          <rPr>
            <b/>
            <sz val="9"/>
            <color indexed="81"/>
            <rFont val="Tahoma"/>
            <family val="2"/>
          </rPr>
          <t>Sam Bradshaw:</t>
        </r>
        <r>
          <rPr>
            <sz val="9"/>
            <color indexed="81"/>
            <rFont val="Tahoma"/>
            <family val="2"/>
          </rPr>
          <t xml:space="preserve">
Jumbo, Syndicates, Omni Channel</t>
        </r>
      </text>
    </comment>
    <comment ref="D22" authorId="0" shapeId="0" xr:uid="{9E878A83-FC73-4D35-9DCF-DBD1ABD8A8C3}">
      <text>
        <r>
          <rPr>
            <b/>
            <sz val="9"/>
            <color indexed="81"/>
            <rFont val="Tahoma"/>
            <family val="2"/>
          </rPr>
          <t>Sam Bradshaw:</t>
        </r>
        <r>
          <rPr>
            <sz val="9"/>
            <color indexed="81"/>
            <rFont val="Tahoma"/>
            <family val="2"/>
          </rPr>
          <t xml:space="preserve">
Just Jumbo</t>
        </r>
      </text>
    </comment>
    <comment ref="J22" authorId="0" shapeId="0" xr:uid="{3AF89B74-9D86-47A8-B79E-AAFC85CC7C72}">
      <text>
        <r>
          <rPr>
            <b/>
            <sz val="9"/>
            <color indexed="81"/>
            <rFont val="Tahoma"/>
            <family val="2"/>
          </rPr>
          <t>Sam Bradshaw:</t>
        </r>
        <r>
          <rPr>
            <sz val="9"/>
            <color indexed="81"/>
            <rFont val="Tahoma"/>
            <family val="2"/>
          </rPr>
          <t xml:space="preserve">
Omni Included</t>
        </r>
      </text>
    </comment>
  </commentList>
</comments>
</file>

<file path=xl/sharedStrings.xml><?xml version="1.0" encoding="utf-8"?>
<sst xmlns="http://schemas.openxmlformats.org/spreadsheetml/2006/main" count="716" uniqueCount="319">
  <si>
    <t>Prize Payouts</t>
  </si>
  <si>
    <t>GST</t>
  </si>
  <si>
    <t>The premium payment of $120 million for the public lottery licence was received on 29 June 2018 from Tatts Group Limited is to be recognised over 10 years unless surrendered or cancelled earlier in accordance with the Gambling Regulation Act 2003. The licence became operational on 1 July 2018, of which $108 million is recognised as unearned income as at 30 June 2019 (2018: $120 million).</t>
  </si>
  <si>
    <t>Retailer Commission</t>
  </si>
  <si>
    <t>Public lottery tax (overseas sales)</t>
  </si>
  <si>
    <t>Public lottery tax (Australian sales)</t>
  </si>
  <si>
    <t>Lotteries</t>
  </si>
  <si>
    <t>Gambling % of Total Rev</t>
  </si>
  <si>
    <t>Gambling % of Total Tax</t>
  </si>
  <si>
    <t>Lotteries % of Total Rev</t>
  </si>
  <si>
    <t>Lotteries % of Total Tax</t>
  </si>
  <si>
    <t>Net debt to GSP</t>
  </si>
  <si>
    <t>Net debt</t>
  </si>
  <si>
    <t>-'ve Net Result</t>
  </si>
  <si>
    <t>+'ve Net Result</t>
  </si>
  <si>
    <t>Net result</t>
  </si>
  <si>
    <t>Total revenue and income from transactions</t>
  </si>
  <si>
    <t>Taxation</t>
  </si>
  <si>
    <t>AR Report</t>
  </si>
  <si>
    <t>Total Calc</t>
  </si>
  <si>
    <t>Other</t>
  </si>
  <si>
    <t>Wagering</t>
  </si>
  <si>
    <t>Casino</t>
  </si>
  <si>
    <t>EGM's</t>
  </si>
  <si>
    <t>Public lotteries</t>
  </si>
  <si>
    <t>Non Lotteries</t>
  </si>
  <si>
    <t>Historicals</t>
  </si>
  <si>
    <t>Total</t>
  </si>
  <si>
    <t>Keno</t>
  </si>
  <si>
    <t>Taxes on the Provision of Goods &amp; Services</t>
  </si>
  <si>
    <t>VIC STATE GOV</t>
  </si>
  <si>
    <t>Crown Casino</t>
  </si>
  <si>
    <t>EGM's (Clubs &amp; Hotels)</t>
  </si>
  <si>
    <t>Taxes %</t>
  </si>
  <si>
    <t>Keno – other entities^^</t>
  </si>
  <si>
    <t>Keno – keno Licensee Lottoland^</t>
  </si>
  <si>
    <t>Keno – keno Licensee TLC^</t>
  </si>
  <si>
    <t>Wagering – other entities</t>
  </si>
  <si>
    <t>Wagering – wagering and betting licensee Tabcorp</t>
  </si>
  <si>
    <t>Keno Total</t>
  </si>
  <si>
    <t>Wagering Total</t>
  </si>
  <si>
    <t>Lotteries (Victoria only)</t>
  </si>
  <si>
    <t>Melbourne casino – gaming machines and table games</t>
  </si>
  <si>
    <t>Gaming machines – hotels and clubs</t>
  </si>
  <si>
    <t>Taxes and levies paid into the consolidated fund</t>
  </si>
  <si>
    <t>Player loss</t>
  </si>
  <si>
    <t>VGCCC</t>
  </si>
  <si>
    <t>Discount Rate</t>
  </si>
  <si>
    <t>Tax Rate</t>
  </si>
  <si>
    <t>Licence Cost</t>
  </si>
  <si>
    <t>Discounted Cash Flows</t>
  </si>
  <si>
    <t>Years - Timeline</t>
  </si>
  <si>
    <t>TLC Cash Flows</t>
  </si>
  <si>
    <t>TLC Revenue</t>
  </si>
  <si>
    <t>Government Taxes</t>
  </si>
  <si>
    <t>Player Loss</t>
  </si>
  <si>
    <t>NEW LICENCE - 50 yrs</t>
  </si>
  <si>
    <t>NEW LICENCE - 40 yrs</t>
  </si>
  <si>
    <t>NEW LICENCE - 30 yrs</t>
  </si>
  <si>
    <t>NEW LICENCE - 20 yrs</t>
  </si>
  <si>
    <t>Incremental Licence Value</t>
  </si>
  <si>
    <t>NEW LICENCE - 10 yrs</t>
  </si>
  <si>
    <t>VIC LOTTERIES LICENCE VALUE</t>
  </si>
  <si>
    <t>Budgeted Taxes</t>
  </si>
  <si>
    <t>Actual Taxes</t>
  </si>
  <si>
    <t>Licence - Gov</t>
  </si>
  <si>
    <t>Budgeted TLC Revenue</t>
  </si>
  <si>
    <t>Actual TLC Revenue</t>
  </si>
  <si>
    <t>Budgeted Player Loss</t>
  </si>
  <si>
    <t>Actual Player Loss</t>
  </si>
  <si>
    <t>Current Licence</t>
  </si>
  <si>
    <t>CURRENT LICENCE PAYMENTS</t>
  </si>
  <si>
    <t>FY28</t>
  </si>
  <si>
    <t>FY27</t>
  </si>
  <si>
    <t>FY26</t>
  </si>
  <si>
    <t>FY25</t>
  </si>
  <si>
    <t>FY24</t>
  </si>
  <si>
    <t>FY23</t>
  </si>
  <si>
    <t>FY22</t>
  </si>
  <si>
    <t>FY21</t>
  </si>
  <si>
    <t>FY20</t>
  </si>
  <si>
    <t>FY19</t>
  </si>
  <si>
    <t>FY18</t>
  </si>
  <si>
    <t>FY17</t>
  </si>
  <si>
    <t>FY16</t>
  </si>
  <si>
    <t>FY15</t>
  </si>
  <si>
    <t>FY14</t>
  </si>
  <si>
    <t>FY13</t>
  </si>
  <si>
    <t>FY12</t>
  </si>
  <si>
    <t>FY11</t>
  </si>
  <si>
    <t>FY10</t>
  </si>
  <si>
    <t>FY09</t>
  </si>
  <si>
    <t>FY08</t>
  </si>
  <si>
    <t>FY07</t>
  </si>
  <si>
    <t>FY06</t>
  </si>
  <si>
    <t>FY05</t>
  </si>
  <si>
    <t>FY04</t>
  </si>
  <si>
    <t>FY03</t>
  </si>
  <si>
    <t>FY02</t>
  </si>
  <si>
    <t>FY01</t>
  </si>
  <si>
    <t>FY00</t>
  </si>
  <si>
    <t>FY78</t>
  </si>
  <si>
    <t>FY77</t>
  </si>
  <si>
    <t>FY76</t>
  </si>
  <si>
    <t>FY75</t>
  </si>
  <si>
    <t>FY74</t>
  </si>
  <si>
    <t>FY73</t>
  </si>
  <si>
    <t>FY72</t>
  </si>
  <si>
    <t>FY71</t>
  </si>
  <si>
    <t>FY70</t>
  </si>
  <si>
    <t>FY69</t>
  </si>
  <si>
    <t>FY68</t>
  </si>
  <si>
    <t>FY67</t>
  </si>
  <si>
    <t>FY66</t>
  </si>
  <si>
    <t>FY65</t>
  </si>
  <si>
    <t>FY64</t>
  </si>
  <si>
    <t>FY63</t>
  </si>
  <si>
    <t>FY62</t>
  </si>
  <si>
    <t>FY61</t>
  </si>
  <si>
    <t>FY60</t>
  </si>
  <si>
    <t>FY59</t>
  </si>
  <si>
    <t>FY58</t>
  </si>
  <si>
    <t>FY57</t>
  </si>
  <si>
    <t>FY56</t>
  </si>
  <si>
    <t>FY55</t>
  </si>
  <si>
    <t>FY54</t>
  </si>
  <si>
    <t>FY53</t>
  </si>
  <si>
    <t>FY52</t>
  </si>
  <si>
    <t>FY51</t>
  </si>
  <si>
    <t>FY50</t>
  </si>
  <si>
    <t>FY49</t>
  </si>
  <si>
    <t>FY48</t>
  </si>
  <si>
    <t>FY47</t>
  </si>
  <si>
    <t>FY46</t>
  </si>
  <si>
    <t>FY45</t>
  </si>
  <si>
    <t>FY44</t>
  </si>
  <si>
    <t>FY43</t>
  </si>
  <si>
    <t>FY42</t>
  </si>
  <si>
    <t>FY41</t>
  </si>
  <si>
    <t>FY40</t>
  </si>
  <si>
    <t>FY39</t>
  </si>
  <si>
    <t>FY38</t>
  </si>
  <si>
    <t>FY37</t>
  </si>
  <si>
    <t>FY36</t>
  </si>
  <si>
    <t>FY35</t>
  </si>
  <si>
    <t>FY34</t>
  </si>
  <si>
    <t>FY33</t>
  </si>
  <si>
    <t>FY32</t>
  </si>
  <si>
    <t>FY31</t>
  </si>
  <si>
    <t>FY30</t>
  </si>
  <si>
    <t>FY29</t>
  </si>
  <si>
    <t>X</t>
  </si>
  <si>
    <t>https://www.vgccc.vic.gov.au/about-us/annual-reports</t>
  </si>
  <si>
    <t>Licence Length</t>
  </si>
  <si>
    <t>Units</t>
  </si>
  <si>
    <t>A$m</t>
  </si>
  <si>
    <t>#</t>
  </si>
  <si>
    <t>DCF - Value*</t>
  </si>
  <si>
    <t>%</t>
  </si>
  <si>
    <t>Long Term Growth Rate</t>
  </si>
  <si>
    <t>Check</t>
  </si>
  <si>
    <t>Licence Revenue - Difference between VIC &amp; VGCCC</t>
  </si>
  <si>
    <t>VIC GOV KPI's</t>
  </si>
  <si>
    <t>Tax Rates</t>
  </si>
  <si>
    <t>x</t>
  </si>
  <si>
    <t>Playter Loss:</t>
  </si>
  <si>
    <t>CURRENT LICENCE - 10 yrs - ACTUAL</t>
  </si>
  <si>
    <t>CURRENT LICENCE - 10 yrs - THEORETICAL</t>
  </si>
  <si>
    <t>growth rates</t>
  </si>
  <si>
    <t>D/R</t>
  </si>
  <si>
    <t>Online keno</t>
  </si>
  <si>
    <t>Taxes by State</t>
  </si>
  <si>
    <t xml:space="preserve">Trade Promotions </t>
  </si>
  <si>
    <t>Size of Fmatched</t>
  </si>
  <si>
    <t>Compliance issues</t>
  </si>
  <si>
    <t>https://www.dtf.vic.gov.au/2024-25-state-budget/2024-25-statement-finances</t>
  </si>
  <si>
    <t>https://www.dtf.vic.gov.au/state-financial-reports/financial-report-inc-quarterly-financial-report-no-4</t>
  </si>
  <si>
    <t>Net result % of Revenue</t>
  </si>
  <si>
    <t>Previous Licence</t>
  </si>
  <si>
    <t>Government Forecast</t>
  </si>
  <si>
    <t>Post Licence Announcement</t>
  </si>
  <si>
    <t>while the licences/rights underlying the Australian transactions are long term in nature (in excess of 40 years), those underlying the European transactions are generally for less than 20 years (e.g. 20 years for the Irish National Lottery, ten years plus possible five year extension for The National Lottery in the United Kingdom and 12 years for the Hellenic State Lotteries). All things being equal, a shorter duration licence will be less valuable and will warrant lower multiples. Arguably, beyond 30 years the value impact is lower but it can make a material difference if the term is less than, say, 15 years. The acquisition of Camelot Group plc (“Camelot”) occurred at a time when the remaining term of the licence for The National Lottery was nine years (potentially 14 years) and the acquisition of a 33% interest in OPAP occurred when the remaining term of its land based concession was less than 20 years;</t>
  </si>
  <si>
    <t>The main licences are exclusive or at least have product exclustivity</t>
  </si>
  <si>
    <t>There are currently only two principal licensed lottery operators in Australia, being:362 271. (a) Lotterywest, an entity owned by the Western Australia government which operates in Western Australia; and (b) Tatts, through its subsidiaries, in: (i) New South Wales, Victoria and South Australia, through exclusive licences or agreements; and (ii) Queensland, Tasmania, the Australian Capital Territory and the Northern Territory. These licences are not exclusive, but Tatts, through its subsidiaries, is presently the sole licence holder in those States and Territories.</t>
  </si>
  <si>
    <t>2. There are exceptions to Tatts’ exclusivity which vary from state to state, including carve-outs for charitable lotteries and lotteries conducted by third parties which offer prizes below a certain monetary threshold.363 273. Set out below is a table of the current licensees (or permit holders), expiry dates, exclusivity status and licenced products (excluding Western Australia which has a State owned lotteries provider):364</t>
  </si>
  <si>
    <t>Pre Current Licence Announcement</t>
  </si>
  <si>
    <t>The Queensland lotteries licence was exclusive, but I understand that exclusivity has fallen away. The Queensland Government conducted a 'market sounding' about the possibility of a second lotteries licence in early to mid-2016.</t>
  </si>
  <si>
    <t>In any competitive process in the future for lotteries licences, it is likely that there would be a number of bidders, including: (a) overseas entities such as Cable &amp; Wireless, Logica CMG and India’s PLAYWIN, all of whom were engaged in the bidding process for the UK National Lottery Commission’s 10 year licence; (b) a subsidiary of the Ontario Teachers’ Pension Plan (OTPP), which currently holds the UK National Lottery Commission licence and a licence for the Irish lottery; 35 Confidential Restriction on Publication Claimed (c) IGT, whose majority shareholder is the De Agostini Group, based in Italy, which has considerable experience in providing online lottery transaction processing systems, and acts as the provider of lottery management services to the lottery operator in a number of overseas jurisdictions, and is the sole concessionaire for the Italian Lotto game; (d) lntralot, a Greek company that supplies integrated gaming services to licensed gaming organisations worldwide, and that also acts as a lottery operator in several overseas jurisdictions. lntralot is currently in the process of selling its Australian and New Zealand businesses, but there is nothing preventing it from participating in future lotteries licence opportunities in Australia; and (e) Scientific Games Corporation, which has operations in six continents and is listed on the NASDAQ Stock Exchange. It is a leading provider of instant lottery products and provides lottery products and associated services around the world.</t>
  </si>
  <si>
    <t>https://www.tenders.vic.gov.au/tender/view?id=72700</t>
  </si>
  <si>
    <t>https://www.tenders.vic.gov.au/tender/view?id=66988</t>
  </si>
  <si>
    <t>https://www.premier.vic.gov.au/tatts-awarded-new-public-lotteries-licence/</t>
  </si>
  <si>
    <t>https://www.gazette.vic.gov.au/gazette/Gazettes2015/GG2015S287.pdf</t>
  </si>
  <si>
    <t>https://www.justice.vic.gov.au/safer-communities/gambling/gambling-licensing-program/public-lotteries-licence</t>
  </si>
  <si>
    <t>https://www.aph.gov.au/~/media/wopapub/senate/committee/corporations_ctte/completed_inquiries/2008_10/franchising/submissions/sub45_pdf.ashx</t>
  </si>
  <si>
    <t>https://announcements.asx.com.au/asxpdf/20141027/pdf/42t659dddfnpn8.pdf</t>
  </si>
  <si>
    <t>EBITDA</t>
  </si>
  <si>
    <t>Turnover</t>
  </si>
  <si>
    <t>Potential Licence</t>
  </si>
  <si>
    <t>Proportional State Opex</t>
  </si>
  <si>
    <t>Variable Contribution</t>
  </si>
  <si>
    <t>Digital Variable Contribution</t>
  </si>
  <si>
    <t>Retail Variable Contribution</t>
  </si>
  <si>
    <t>Financials</t>
  </si>
  <si>
    <t>Digital Penetration</t>
  </si>
  <si>
    <t>Digital Margin</t>
  </si>
  <si>
    <t>Retail Margin</t>
  </si>
  <si>
    <t>KPI's</t>
  </si>
  <si>
    <t>Digital Distributed</t>
  </si>
  <si>
    <t>Total Retailer Fees</t>
  </si>
  <si>
    <t>Effective Tax (%) - Total</t>
  </si>
  <si>
    <t>Operator Margin</t>
  </si>
  <si>
    <t>(-) State Tax</t>
  </si>
  <si>
    <t>(-) GST Payable</t>
  </si>
  <si>
    <t>State Taxes Paid</t>
  </si>
  <si>
    <t>Tax Rate (%)</t>
  </si>
  <si>
    <t>Player Loss less GST Credit</t>
  </si>
  <si>
    <t>GST Credit</t>
  </si>
  <si>
    <t>State Lottery Taxes</t>
  </si>
  <si>
    <t>GST Payable</t>
  </si>
  <si>
    <t>Assesable GST Revenue</t>
  </si>
  <si>
    <t>Retailer Commission Allocated</t>
  </si>
  <si>
    <t>Subscriptions Less Prizes</t>
  </si>
  <si>
    <t>Subscriptions less Prizes or "Player Loss"</t>
  </si>
  <si>
    <t>Prize Allocation (%)</t>
  </si>
  <si>
    <t>Subscription Price</t>
  </si>
  <si>
    <t>Total Ticket Cost</t>
  </si>
  <si>
    <t>Commissions &amp; Prizes</t>
  </si>
  <si>
    <t>CALCULATIONS</t>
  </si>
  <si>
    <t>Growth</t>
  </si>
  <si>
    <t>% of Turnover</t>
  </si>
  <si>
    <t>TLC Opex</t>
  </si>
  <si>
    <t>Opex</t>
  </si>
  <si>
    <t>growth</t>
  </si>
  <si>
    <t>Proportion of Aus ex-WA Turnover</t>
  </si>
  <si>
    <t>Victoria Turnover</t>
  </si>
  <si>
    <t>TLC Turnover</t>
  </si>
  <si>
    <t>% Digital - VIC</t>
  </si>
  <si>
    <t>change</t>
  </si>
  <si>
    <t>% Digital - AUS</t>
  </si>
  <si>
    <t>NA</t>
  </si>
  <si>
    <t>Taxes</t>
  </si>
  <si>
    <t>Digital Paid Out</t>
  </si>
  <si>
    <t>Other Fees</t>
  </si>
  <si>
    <t>Retail Fees</t>
  </si>
  <si>
    <t>Commissions</t>
  </si>
  <si>
    <t>Game Rules</t>
  </si>
  <si>
    <t>DRIVERS</t>
  </si>
  <si>
    <t>ADJUSTED</t>
  </si>
  <si>
    <t>E</t>
  </si>
  <si>
    <t>A</t>
  </si>
  <si>
    <t>divergence in value states perspective &amp; operators perspective</t>
  </si>
  <si>
    <t>if all retail, basically zero EBITDA after costs</t>
  </si>
  <si>
    <t>effective tax over 90% incl GST</t>
  </si>
  <si>
    <t>Opex/Turnover</t>
  </si>
  <si>
    <t>VC/Turnover</t>
  </si>
  <si>
    <t>Rev/Turnover</t>
  </si>
  <si>
    <t>EBITDA Margin</t>
  </si>
  <si>
    <t>VC Margin</t>
  </si>
  <si>
    <t>EBIT</t>
  </si>
  <si>
    <t>Revenue</t>
  </si>
  <si>
    <t>TLC</t>
  </si>
  <si>
    <t>Tabcorp</t>
  </si>
  <si>
    <t>Tatts</t>
  </si>
  <si>
    <t>Source:</t>
  </si>
  <si>
    <t>FY26E</t>
  </si>
  <si>
    <t>FY25E</t>
  </si>
  <si>
    <t>FY24A</t>
  </si>
  <si>
    <t>FY23A</t>
  </si>
  <si>
    <t>FY22A</t>
  </si>
  <si>
    <t>FY21A</t>
  </si>
  <si>
    <t>FY20A</t>
  </si>
  <si>
    <t>FY19A</t>
  </si>
  <si>
    <t>FY18A</t>
  </si>
  <si>
    <t>FY17A</t>
  </si>
  <si>
    <t>FY16A</t>
  </si>
  <si>
    <t>2H25E</t>
  </si>
  <si>
    <t>1H25E</t>
  </si>
  <si>
    <t>2H24A</t>
  </si>
  <si>
    <t>1H24A</t>
  </si>
  <si>
    <t>2H23A</t>
  </si>
  <si>
    <t>1H23A</t>
  </si>
  <si>
    <t>2H22A</t>
  </si>
  <si>
    <t>1H22A</t>
  </si>
  <si>
    <t>2H21A</t>
  </si>
  <si>
    <t>1H21A</t>
  </si>
  <si>
    <t>2H20A</t>
  </si>
  <si>
    <t>1H20A</t>
  </si>
  <si>
    <t>2H19A</t>
  </si>
  <si>
    <t>1H19A</t>
  </si>
  <si>
    <t>2H18A</t>
  </si>
  <si>
    <t>1H18A</t>
  </si>
  <si>
    <t>2H17A</t>
  </si>
  <si>
    <t>1H17A</t>
  </si>
  <si>
    <t>2H16A</t>
  </si>
  <si>
    <t>1H16A</t>
  </si>
  <si>
    <t>2H25</t>
  </si>
  <si>
    <t>1H25</t>
  </si>
  <si>
    <t>2H24</t>
  </si>
  <si>
    <t>1H24</t>
  </si>
  <si>
    <t>2H23</t>
  </si>
  <si>
    <t>1H23</t>
  </si>
  <si>
    <t>2H22</t>
  </si>
  <si>
    <t>1H22</t>
  </si>
  <si>
    <t>2H21</t>
  </si>
  <si>
    <t>1H21</t>
  </si>
  <si>
    <t>2H20</t>
  </si>
  <si>
    <t>1H20</t>
  </si>
  <si>
    <t>2H19</t>
  </si>
  <si>
    <t>1H19</t>
  </si>
  <si>
    <t>2H18</t>
  </si>
  <si>
    <t>1H18</t>
  </si>
  <si>
    <t>2H17</t>
  </si>
  <si>
    <t>1H17</t>
  </si>
  <si>
    <t>2H16</t>
  </si>
  <si>
    <t>1H16</t>
  </si>
  <si>
    <t>https://www.infrastructure.gov.au/sites/default/files/documents/mo26-133-documents-released.pdf</t>
  </si>
  <si>
    <t xml:space="preserve">https://content.legislation.vic.gov.au/sites/default/files/bills/601156bi1.pdf </t>
  </si>
  <si>
    <t>https://www.parliament.vic.gov.au/4a5938/globalassets/hansard-daily-pdfs/hansard-2145855009-30898/hansard-2145855009-30898.pdf</t>
  </si>
  <si>
    <t>https://www.infrastructure.gov.au/sites/default/files/documents/mo-25-233-documents_released.pdf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</si>
</sst>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_);\(#,##0.0\)_);&quot;-  &quot;;&quot; &quot;@&quot; &quot;"/>
    <numFmt numFmtId="165" formatCode="0.0%"/>
    <numFmt numFmtId="166" formatCode="#,##0.0"/>
    <numFmt numFmtId="167" formatCode="[Color10]\+0.0%;[Red]\-0.0%;\-"/>
    <numFmt numFmtId="168" formatCode="#,##0.00_);\(#,##0.00\)_);&quot;-  &quot;;&quot; &quot;@&quot; &quot;"/>
  </numFmts>
  <fonts count="27" x14ac:knownFonts="1">
    <font>
      <sz val="11"/>
      <color theme="1"/>
      <name val="Calibri"/>
      <family val="2"/>
      <scheme val="minor"/>
    </font>
    <font>
      <u/>
      <sz val="11"/>
      <color theme="10"/>
      <name val="Calibri"/>
      <family val="2"/>
      <scheme val="minor"/>
    </font>
    <font>
      <b/>
      <sz val="9"/>
      <color indexed="81"/>
      <name val="Tahoma"/>
      <family val="2"/>
    </font>
    <font>
      <sz val="9"/>
      <color indexed="81"/>
      <name val="Tahoma"/>
      <family val="2"/>
    </font>
    <font>
      <b/>
      <sz val="10"/>
      <color rgb="FFFF0000"/>
      <name val="Calibri"/>
      <family val="2"/>
      <scheme val="minor"/>
    </font>
    <font>
      <u/>
      <sz val="10"/>
      <color theme="10"/>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10"/>
      <color theme="3"/>
      <name val="Calibri"/>
      <family val="2"/>
      <scheme val="minor"/>
    </font>
    <font>
      <sz val="10"/>
      <color rgb="FFFF0000"/>
      <name val="Calibri"/>
      <family val="2"/>
      <scheme val="minor"/>
    </font>
    <font>
      <sz val="10"/>
      <color rgb="FF0000FF"/>
      <name val="Calibri"/>
      <family val="2"/>
      <scheme val="minor"/>
    </font>
    <font>
      <sz val="10"/>
      <name val="Calibri"/>
      <family val="2"/>
      <scheme val="minor"/>
    </font>
    <font>
      <sz val="10"/>
      <color rgb="FF00B050"/>
      <name val="Calibri"/>
      <family val="2"/>
      <scheme val="minor"/>
    </font>
    <font>
      <b/>
      <sz val="10"/>
      <name val="Calibri"/>
      <family val="2"/>
      <scheme val="minor"/>
    </font>
    <font>
      <u/>
      <sz val="8"/>
      <color theme="10"/>
      <name val="Calibri"/>
      <family val="2"/>
      <scheme val="minor"/>
    </font>
    <font>
      <sz val="11"/>
      <color theme="1"/>
      <name val="Calibri"/>
      <family val="2"/>
      <scheme val="minor"/>
    </font>
    <font>
      <sz val="11"/>
      <color rgb="FFFF0000"/>
      <name val="Calibri"/>
      <family val="2"/>
      <scheme val="minor"/>
    </font>
    <font>
      <b/>
      <sz val="10"/>
      <color rgb="FF0000FF"/>
      <name val="Calibri"/>
      <family val="2"/>
      <scheme val="minor"/>
    </font>
    <font>
      <i/>
      <sz val="10"/>
      <color theme="1"/>
      <name val="Calibri"/>
      <family val="2"/>
      <scheme val="minor"/>
    </font>
    <font>
      <b/>
      <u/>
      <sz val="10"/>
      <color theme="1"/>
      <name val="Calibri"/>
      <family val="2"/>
      <scheme val="minor"/>
    </font>
    <font>
      <i/>
      <sz val="10"/>
      <name val="Calibri"/>
      <family val="2"/>
      <scheme val="minor"/>
    </font>
    <font>
      <b/>
      <u/>
      <sz val="10"/>
      <color rgb="FF0000FF"/>
      <name val="Calibri"/>
      <family val="2"/>
      <scheme val="minor"/>
    </font>
    <font>
      <sz val="10"/>
      <color rgb="FF7030A0"/>
      <name val="Calibri"/>
      <family val="2"/>
      <scheme val="minor"/>
    </font>
    <font>
      <sz val="10"/>
      <name val="Arial"/>
      <family val="2"/>
    </font>
    <font>
      <sz val="11"/>
      <color rgb="FF0000FF"/>
      <name val="Calibri"/>
      <family val="2"/>
      <scheme val="minor"/>
    </font>
    <font>
      <sz val="11"/>
      <name val="Calibri"/>
      <family val="2"/>
      <scheme val="minor"/>
    </font>
  </fonts>
  <fills count="11">
    <fill>
      <patternFill patternType="none"/>
    </fill>
    <fill>
      <patternFill patternType="gray125"/>
    </fill>
    <fill>
      <patternFill patternType="solid">
        <fgColor theme="2"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4"/>
        <bgColor indexed="64"/>
      </patternFill>
    </fill>
  </fills>
  <borders count="3">
    <border>
      <left/>
      <right/>
      <top/>
      <bottom/>
      <diagonal/>
    </border>
    <border>
      <left/>
      <right style="thin">
        <color indexed="64"/>
      </right>
      <top/>
      <bottom/>
      <diagonal/>
    </border>
    <border>
      <left/>
      <right/>
      <top style="thin">
        <color indexed="64"/>
      </top>
      <bottom style="thin">
        <color indexed="64"/>
      </bottom>
      <diagonal/>
    </border>
  </borders>
  <cellStyleXfs count="6">
    <xf numFmtId="164" fontId="0" fillId="0" borderId="0" applyFont="0" applyFill="0" applyBorder="0" applyProtection="0">
      <alignment vertical="top"/>
    </xf>
    <xf numFmtId="164" fontId="1" fillId="0" borderId="0" applyNumberFormat="0" applyFill="0" applyBorder="0" applyAlignment="0" applyProtection="0">
      <alignment vertical="top"/>
    </xf>
    <xf numFmtId="9" fontId="16" fillId="0" borderId="0" applyFont="0" applyFill="0" applyBorder="0" applyAlignment="0" applyProtection="0"/>
    <xf numFmtId="0" fontId="16" fillId="0" borderId="0"/>
    <xf numFmtId="0" fontId="24" fillId="0" borderId="0" applyNumberFormat="0" applyFill="0" applyBorder="0" applyAlignment="0" applyProtection="0"/>
    <xf numFmtId="0" fontId="24" fillId="0" borderId="0" applyNumberFormat="0" applyFill="0" applyBorder="0" applyAlignment="0" applyProtection="0"/>
  </cellStyleXfs>
  <cellXfs count="137">
    <xf numFmtId="164" fontId="0" fillId="0" borderId="0" xfId="0">
      <alignment vertical="top"/>
    </xf>
    <xf numFmtId="164" fontId="1" fillId="0" borderId="0" xfId="1">
      <alignment vertical="top"/>
    </xf>
    <xf numFmtId="166" fontId="4" fillId="0" borderId="0" xfId="0" applyNumberFormat="1" applyFont="1">
      <alignment vertical="top"/>
    </xf>
    <xf numFmtId="164" fontId="5" fillId="0" borderId="0" xfId="1" applyFont="1">
      <alignment vertical="top"/>
    </xf>
    <xf numFmtId="164" fontId="5" fillId="0" borderId="0" xfId="1" applyFont="1" applyAlignment="1">
      <alignment horizontal="center" vertical="center"/>
    </xf>
    <xf numFmtId="164" fontId="6" fillId="0" borderId="0" xfId="0" applyFont="1">
      <alignment vertical="top"/>
    </xf>
    <xf numFmtId="164" fontId="6" fillId="0" borderId="0" xfId="0" applyFont="1" applyAlignment="1">
      <alignment horizontal="center" vertical="top"/>
    </xf>
    <xf numFmtId="164" fontId="6" fillId="0" borderId="0" xfId="0" applyFont="1" applyAlignment="1">
      <alignment horizontal="center" vertical="center"/>
    </xf>
    <xf numFmtId="0" fontId="6" fillId="4" borderId="0" xfId="0" applyNumberFormat="1" applyFont="1" applyFill="1" applyAlignment="1">
      <alignment horizontal="center" vertical="top"/>
    </xf>
    <xf numFmtId="0" fontId="6" fillId="5" borderId="0" xfId="0" applyNumberFormat="1" applyFont="1" applyFill="1" applyAlignment="1">
      <alignment horizontal="center" vertical="top"/>
    </xf>
    <xf numFmtId="0" fontId="7" fillId="6" borderId="0" xfId="0" applyNumberFormat="1" applyFont="1" applyFill="1" applyAlignment="1">
      <alignment horizontal="center" vertical="top"/>
    </xf>
    <xf numFmtId="0" fontId="7" fillId="6" borderId="0" xfId="0" applyNumberFormat="1" applyFont="1" applyFill="1" applyAlignment="1">
      <alignment horizontal="center" vertical="center"/>
    </xf>
    <xf numFmtId="164" fontId="7" fillId="6" borderId="0" xfId="0" applyFont="1" applyFill="1" applyAlignment="1">
      <alignment horizontal="center" vertical="top"/>
    </xf>
    <xf numFmtId="164" fontId="8" fillId="0" borderId="0" xfId="0" applyFont="1">
      <alignment vertical="top"/>
    </xf>
    <xf numFmtId="164" fontId="6" fillId="0" borderId="2" xfId="0" applyFont="1" applyBorder="1">
      <alignment vertical="top"/>
    </xf>
    <xf numFmtId="17" fontId="6" fillId="0" borderId="2" xfId="0" applyNumberFormat="1" applyFont="1" applyBorder="1" applyAlignment="1">
      <alignment horizontal="center" vertical="center"/>
    </xf>
    <xf numFmtId="17" fontId="6" fillId="0" borderId="2" xfId="0" applyNumberFormat="1" applyFont="1" applyBorder="1" applyAlignment="1">
      <alignment horizontal="center" vertical="top"/>
    </xf>
    <xf numFmtId="166" fontId="6" fillId="0" borderId="0" xfId="0" applyNumberFormat="1" applyFont="1">
      <alignment vertical="top"/>
    </xf>
    <xf numFmtId="166" fontId="6" fillId="0" borderId="0" xfId="0" applyNumberFormat="1" applyFont="1" applyAlignment="1">
      <alignment horizontal="center" vertical="center"/>
    </xf>
    <xf numFmtId="166" fontId="9" fillId="0" borderId="0" xfId="0" applyNumberFormat="1" applyFont="1" applyAlignment="1">
      <alignment horizontal="left" vertical="top"/>
    </xf>
    <xf numFmtId="166" fontId="9" fillId="0" borderId="0" xfId="0" applyNumberFormat="1" applyFont="1" applyAlignment="1">
      <alignment horizontal="center" vertical="center"/>
    </xf>
    <xf numFmtId="166" fontId="8" fillId="0" borderId="0" xfId="0" applyNumberFormat="1" applyFont="1" applyAlignment="1">
      <alignment horizontal="left" vertical="top" indent="1"/>
    </xf>
    <xf numFmtId="166" fontId="8" fillId="0" borderId="0" xfId="0" applyNumberFormat="1" applyFont="1" applyAlignment="1">
      <alignment horizontal="center" vertical="center"/>
    </xf>
    <xf numFmtId="166" fontId="6" fillId="0" borderId="0" xfId="0" applyNumberFormat="1" applyFont="1" applyAlignment="1">
      <alignment horizontal="left" vertical="top" indent="2"/>
    </xf>
    <xf numFmtId="166" fontId="10" fillId="0" borderId="0" xfId="0" applyNumberFormat="1" applyFont="1">
      <alignment vertical="top"/>
    </xf>
    <xf numFmtId="166" fontId="11" fillId="0" borderId="0" xfId="0" applyNumberFormat="1" applyFont="1">
      <alignment vertical="top"/>
    </xf>
    <xf numFmtId="166" fontId="8" fillId="0" borderId="0" xfId="0" applyNumberFormat="1" applyFont="1" applyBorder="1" applyAlignment="1">
      <alignment horizontal="left" vertical="top" indent="1"/>
    </xf>
    <xf numFmtId="166" fontId="8" fillId="0" borderId="0" xfId="0" applyNumberFormat="1" applyFont="1" applyBorder="1" applyAlignment="1">
      <alignment horizontal="center" vertical="center"/>
    </xf>
    <xf numFmtId="166" fontId="6" fillId="0" borderId="0" xfId="0" applyNumberFormat="1" applyFont="1" applyBorder="1">
      <alignment vertical="top"/>
    </xf>
    <xf numFmtId="166" fontId="6" fillId="0" borderId="0" xfId="0" applyNumberFormat="1" applyFont="1" applyAlignment="1">
      <alignment horizontal="left" vertical="top" indent="4"/>
    </xf>
    <xf numFmtId="3" fontId="12" fillId="0" borderId="0" xfId="0" applyNumberFormat="1" applyFont="1" applyFill="1">
      <alignment vertical="top"/>
    </xf>
    <xf numFmtId="3" fontId="6" fillId="0" borderId="0" xfId="0" applyNumberFormat="1" applyFont="1">
      <alignment vertical="top"/>
    </xf>
    <xf numFmtId="166" fontId="6" fillId="0" borderId="0" xfId="0" applyNumberFormat="1" applyFont="1" applyAlignment="1">
      <alignment horizontal="left" vertical="top" indent="3"/>
    </xf>
    <xf numFmtId="166" fontId="6" fillId="3" borderId="0" xfId="0" applyNumberFormat="1" applyFont="1" applyFill="1">
      <alignment vertical="top"/>
    </xf>
    <xf numFmtId="4" fontId="6" fillId="0" borderId="0" xfId="0" applyNumberFormat="1" applyFont="1">
      <alignment vertical="top"/>
    </xf>
    <xf numFmtId="166" fontId="11" fillId="2" borderId="0" xfId="0" applyNumberFormat="1" applyFont="1" applyFill="1">
      <alignment vertical="top"/>
    </xf>
    <xf numFmtId="165" fontId="11" fillId="2" borderId="0" xfId="0" applyNumberFormat="1" applyFont="1" applyFill="1">
      <alignment vertical="top"/>
    </xf>
    <xf numFmtId="3" fontId="11" fillId="0" borderId="0" xfId="0" applyNumberFormat="1" applyFont="1">
      <alignment vertical="top"/>
    </xf>
    <xf numFmtId="165" fontId="11" fillId="2" borderId="1" xfId="0" applyNumberFormat="1" applyFont="1" applyFill="1" applyBorder="1">
      <alignment vertical="top"/>
    </xf>
    <xf numFmtId="166" fontId="6" fillId="0" borderId="1" xfId="0" applyNumberFormat="1" applyFont="1" applyBorder="1">
      <alignment vertical="top"/>
    </xf>
    <xf numFmtId="166" fontId="6" fillId="0" borderId="0" xfId="0" applyNumberFormat="1" applyFont="1" applyFill="1">
      <alignment vertical="top"/>
    </xf>
    <xf numFmtId="166" fontId="12" fillId="0" borderId="0" xfId="0" applyNumberFormat="1" applyFont="1">
      <alignment vertical="top"/>
    </xf>
    <xf numFmtId="166" fontId="8" fillId="0" borderId="0" xfId="0" applyNumberFormat="1" applyFont="1">
      <alignment vertical="top"/>
    </xf>
    <xf numFmtId="166" fontId="13" fillId="0" borderId="0" xfId="0" applyNumberFormat="1" applyFont="1" applyAlignment="1">
      <alignment horizontal="left" vertical="top" indent="2"/>
    </xf>
    <xf numFmtId="166" fontId="13" fillId="0" borderId="0" xfId="0" applyNumberFormat="1" applyFont="1">
      <alignment vertical="top"/>
    </xf>
    <xf numFmtId="166" fontId="6" fillId="0" borderId="0" xfId="0" applyNumberFormat="1" applyFont="1" applyAlignment="1">
      <alignment horizontal="left" vertical="top" indent="1"/>
    </xf>
    <xf numFmtId="165" fontId="12" fillId="0" borderId="0" xfId="0" applyNumberFormat="1" applyFont="1">
      <alignment vertical="top"/>
    </xf>
    <xf numFmtId="165" fontId="14" fillId="0" borderId="0" xfId="0" applyNumberFormat="1" applyFont="1">
      <alignment vertical="top"/>
    </xf>
    <xf numFmtId="164" fontId="6" fillId="0" borderId="0" xfId="0" applyFont="1" applyAlignment="1">
      <alignment horizontal="left" vertical="top" indent="2"/>
    </xf>
    <xf numFmtId="165" fontId="10" fillId="0" borderId="0" xfId="0" applyNumberFormat="1" applyFont="1">
      <alignment vertical="top"/>
    </xf>
    <xf numFmtId="166" fontId="10" fillId="0" borderId="0" xfId="0" applyNumberFormat="1" applyFont="1" applyAlignment="1"/>
    <xf numFmtId="10" fontId="8" fillId="0" borderId="0" xfId="0" applyNumberFormat="1" applyFont="1">
      <alignment vertical="top"/>
    </xf>
    <xf numFmtId="166" fontId="14" fillId="0" borderId="0" xfId="0" applyNumberFormat="1" applyFont="1">
      <alignment vertical="top"/>
    </xf>
    <xf numFmtId="3" fontId="10" fillId="0" borderId="0" xfId="0" applyNumberFormat="1" applyFont="1">
      <alignment vertical="top"/>
    </xf>
    <xf numFmtId="166" fontId="6" fillId="0" borderId="0" xfId="0" quotePrefix="1" applyNumberFormat="1" applyFont="1" applyAlignment="1">
      <alignment horizontal="left" vertical="top" indent="2"/>
    </xf>
    <xf numFmtId="3" fontId="12" fillId="0" borderId="0" xfId="0" applyNumberFormat="1" applyFont="1">
      <alignment vertical="top"/>
    </xf>
    <xf numFmtId="165" fontId="6" fillId="0" borderId="0" xfId="0" applyNumberFormat="1" applyFont="1" applyAlignment="1">
      <alignment horizontal="left" vertical="top" indent="2"/>
    </xf>
    <xf numFmtId="10" fontId="6" fillId="0" borderId="0" xfId="0" applyNumberFormat="1" applyFont="1">
      <alignment vertical="top"/>
    </xf>
    <xf numFmtId="166" fontId="15" fillId="0" borderId="0" xfId="1" applyNumberFormat="1" applyFont="1" applyAlignment="1">
      <alignment horizontal="left" vertical="top"/>
    </xf>
    <xf numFmtId="165" fontId="6" fillId="0" borderId="0" xfId="0" applyNumberFormat="1" applyFont="1">
      <alignment vertical="top"/>
    </xf>
    <xf numFmtId="10" fontId="11" fillId="0" borderId="0" xfId="0" applyNumberFormat="1" applyFont="1">
      <alignment vertical="top"/>
    </xf>
    <xf numFmtId="167" fontId="6" fillId="0" borderId="0" xfId="0" applyNumberFormat="1" applyFont="1">
      <alignment vertical="top"/>
    </xf>
    <xf numFmtId="164" fontId="0" fillId="0" borderId="0" xfId="0" applyAlignment="1">
      <alignment horizontal="justify" vertical="center"/>
    </xf>
    <xf numFmtId="168" fontId="0" fillId="0" borderId="0" xfId="0" applyNumberFormat="1">
      <alignment vertical="top"/>
    </xf>
    <xf numFmtId="164" fontId="0" fillId="0" borderId="0" xfId="0" applyAlignment="1"/>
    <xf numFmtId="164" fontId="1" fillId="0" borderId="0" xfId="1" applyAlignment="1"/>
    <xf numFmtId="0" fontId="16" fillId="0" borderId="0" xfId="3"/>
    <xf numFmtId="0" fontId="6" fillId="0" borderId="0" xfId="3" applyFont="1"/>
    <xf numFmtId="2" fontId="6" fillId="0" borderId="0" xfId="3" applyNumberFormat="1" applyFont="1"/>
    <xf numFmtId="166" fontId="6" fillId="0" borderId="0" xfId="3" applyNumberFormat="1" applyFont="1"/>
    <xf numFmtId="0" fontId="12" fillId="0" borderId="0" xfId="3" applyFont="1" applyAlignment="1">
      <alignment horizontal="left" vertical="center" indent="3"/>
    </xf>
    <xf numFmtId="167" fontId="6" fillId="0" borderId="0" xfId="3" applyNumberFormat="1" applyFont="1" applyAlignment="1">
      <alignment horizontal="center"/>
    </xf>
    <xf numFmtId="166" fontId="8" fillId="0" borderId="2" xfId="3" applyNumberFormat="1" applyFont="1" applyBorder="1" applyAlignment="1">
      <alignment horizontal="center"/>
    </xf>
    <xf numFmtId="8" fontId="6" fillId="0" borderId="2" xfId="3" applyNumberFormat="1" applyFont="1" applyBorder="1" applyAlignment="1">
      <alignment horizontal="center"/>
    </xf>
    <xf numFmtId="0" fontId="14" fillId="0" borderId="2" xfId="3" applyFont="1" applyBorder="1" applyAlignment="1">
      <alignment horizontal="left" vertical="center" indent="2"/>
    </xf>
    <xf numFmtId="166" fontId="11" fillId="7" borderId="0" xfId="3" applyNumberFormat="1" applyFont="1" applyFill="1" applyAlignment="1">
      <alignment horizontal="center"/>
    </xf>
    <xf numFmtId="8" fontId="6" fillId="0" borderId="0" xfId="3" applyNumberFormat="1" applyFont="1" applyAlignment="1">
      <alignment horizontal="center"/>
    </xf>
    <xf numFmtId="166" fontId="8" fillId="0" borderId="0" xfId="3" applyNumberFormat="1" applyFont="1" applyAlignment="1">
      <alignment horizontal="center"/>
    </xf>
    <xf numFmtId="8" fontId="8" fillId="0" borderId="0" xfId="3" applyNumberFormat="1" applyFont="1" applyAlignment="1">
      <alignment horizontal="center"/>
    </xf>
    <xf numFmtId="0" fontId="14" fillId="0" borderId="0" xfId="3" applyFont="1" applyAlignment="1">
      <alignment horizontal="left" vertical="center" indent="2"/>
    </xf>
    <xf numFmtId="166" fontId="6" fillId="0" borderId="0" xfId="3" applyNumberFormat="1" applyFont="1" applyAlignment="1">
      <alignment horizontal="center"/>
    </xf>
    <xf numFmtId="166" fontId="18" fillId="7" borderId="0" xfId="3" applyNumberFormat="1" applyFont="1" applyFill="1" applyAlignment="1">
      <alignment horizontal="center"/>
    </xf>
    <xf numFmtId="165" fontId="19" fillId="0" borderId="0" xfId="3" applyNumberFormat="1" applyFont="1" applyAlignment="1">
      <alignment horizontal="center"/>
    </xf>
    <xf numFmtId="8" fontId="19" fillId="0" borderId="0" xfId="3" applyNumberFormat="1" applyFont="1" applyAlignment="1">
      <alignment horizontal="center"/>
    </xf>
    <xf numFmtId="0" fontId="20" fillId="0" borderId="0" xfId="3" applyFont="1" applyAlignment="1">
      <alignment horizontal="left" vertical="center" indent="1"/>
    </xf>
    <xf numFmtId="0" fontId="21" fillId="0" borderId="0" xfId="3" applyFont="1" applyAlignment="1">
      <alignment horizontal="left" vertical="center" indent="3"/>
    </xf>
    <xf numFmtId="165" fontId="11" fillId="7" borderId="0" xfId="3" applyNumberFormat="1" applyFont="1" applyFill="1" applyAlignment="1">
      <alignment horizontal="center"/>
    </xf>
    <xf numFmtId="165" fontId="6" fillId="0" borderId="0" xfId="3" applyNumberFormat="1" applyFont="1" applyAlignment="1">
      <alignment horizontal="center"/>
    </xf>
    <xf numFmtId="0" fontId="22" fillId="0" borderId="0" xfId="3" applyFont="1" applyAlignment="1">
      <alignment horizontal="left" vertical="center"/>
    </xf>
    <xf numFmtId="10" fontId="11" fillId="7" borderId="0" xfId="3" applyNumberFormat="1" applyFont="1" applyFill="1" applyAlignment="1">
      <alignment horizontal="center"/>
    </xf>
    <xf numFmtId="0" fontId="21" fillId="0" borderId="0" xfId="3" applyFont="1" applyAlignment="1">
      <alignment horizontal="left" vertical="center" indent="2"/>
    </xf>
    <xf numFmtId="165" fontId="8" fillId="0" borderId="2" xfId="3" applyNumberFormat="1" applyFont="1" applyBorder="1" applyAlignment="1">
      <alignment horizontal="center"/>
    </xf>
    <xf numFmtId="0" fontId="8" fillId="0" borderId="2" xfId="3" applyFont="1" applyBorder="1" applyAlignment="1">
      <alignment horizontal="left" indent="1"/>
    </xf>
    <xf numFmtId="0" fontId="12" fillId="0" borderId="0" xfId="3" applyFont="1" applyAlignment="1">
      <alignment horizontal="left" vertical="center" indent="4"/>
    </xf>
    <xf numFmtId="0" fontId="20" fillId="0" borderId="0" xfId="3" applyFont="1" applyAlignment="1">
      <alignment vertical="center"/>
    </xf>
    <xf numFmtId="165" fontId="8" fillId="0" borderId="0" xfId="3" applyNumberFormat="1" applyFont="1" applyAlignment="1">
      <alignment horizontal="center"/>
    </xf>
    <xf numFmtId="0" fontId="8" fillId="0" borderId="0" xfId="3" applyFont="1" applyAlignment="1">
      <alignment horizontal="left" indent="1"/>
    </xf>
    <xf numFmtId="165" fontId="6" fillId="0" borderId="2" xfId="3" applyNumberFormat="1" applyFont="1" applyBorder="1" applyAlignment="1">
      <alignment horizontal="center"/>
    </xf>
    <xf numFmtId="0" fontId="12" fillId="0" borderId="0" xfId="3" applyFont="1" applyAlignment="1">
      <alignment horizontal="left" vertical="center" indent="1"/>
    </xf>
    <xf numFmtId="10" fontId="19" fillId="0" borderId="0" xfId="3" applyNumberFormat="1" applyFont="1" applyAlignment="1">
      <alignment horizontal="center"/>
    </xf>
    <xf numFmtId="165" fontId="12" fillId="8" borderId="0" xfId="3" applyNumberFormat="1" applyFont="1" applyFill="1" applyAlignment="1">
      <alignment horizontal="center"/>
    </xf>
    <xf numFmtId="165" fontId="14" fillId="8" borderId="2" xfId="3" applyNumberFormat="1" applyFont="1" applyFill="1" applyBorder="1" applyAlignment="1">
      <alignment horizontal="center"/>
    </xf>
    <xf numFmtId="0" fontId="12" fillId="0" borderId="0" xfId="3" applyFont="1" applyAlignment="1">
      <alignment horizontal="left" vertical="center" indent="2"/>
    </xf>
    <xf numFmtId="0" fontId="22" fillId="0" borderId="0" xfId="3" applyFont="1"/>
    <xf numFmtId="166" fontId="12" fillId="0" borderId="0" xfId="3" applyNumberFormat="1" applyFont="1" applyAlignment="1">
      <alignment horizontal="center"/>
    </xf>
    <xf numFmtId="166" fontId="12" fillId="8" borderId="0" xfId="3" applyNumberFormat="1" applyFont="1" applyFill="1" applyAlignment="1">
      <alignment horizontal="center"/>
    </xf>
    <xf numFmtId="166" fontId="10" fillId="0" borderId="0" xfId="3" applyNumberFormat="1" applyFont="1" applyAlignment="1">
      <alignment horizontal="center"/>
    </xf>
    <xf numFmtId="166" fontId="23" fillId="0" borderId="0" xfId="3" applyNumberFormat="1" applyFont="1" applyAlignment="1">
      <alignment horizontal="center"/>
    </xf>
    <xf numFmtId="165" fontId="11" fillId="0" borderId="0" xfId="3" applyNumberFormat="1" applyFont="1" applyAlignment="1">
      <alignment horizontal="center"/>
    </xf>
    <xf numFmtId="165" fontId="12" fillId="0" borderId="0" xfId="3" applyNumberFormat="1" applyFont="1" applyAlignment="1">
      <alignment horizontal="center"/>
    </xf>
    <xf numFmtId="165" fontId="23" fillId="0" borderId="0" xfId="3" applyNumberFormat="1" applyFont="1" applyAlignment="1">
      <alignment horizontal="center"/>
    </xf>
    <xf numFmtId="166" fontId="11" fillId="2" borderId="0" xfId="3" applyNumberFormat="1" applyFont="1" applyFill="1" applyAlignment="1">
      <alignment horizontal="center"/>
    </xf>
    <xf numFmtId="0" fontId="20" fillId="0" borderId="0" xfId="3" applyFont="1" applyAlignment="1">
      <alignment horizontal="left" indent="1"/>
    </xf>
    <xf numFmtId="0" fontId="12" fillId="0" borderId="0" xfId="3" applyFont="1" applyAlignment="1">
      <alignment horizontal="left" vertical="center" indent="5"/>
    </xf>
    <xf numFmtId="165" fontId="11" fillId="2" borderId="0" xfId="3" applyNumberFormat="1" applyFont="1" applyFill="1" applyAlignment="1">
      <alignment horizontal="center"/>
    </xf>
    <xf numFmtId="165" fontId="10" fillId="2" borderId="0" xfId="3" applyNumberFormat="1" applyFont="1" applyFill="1" applyAlignment="1">
      <alignment horizontal="center"/>
    </xf>
    <xf numFmtId="165" fontId="10" fillId="0" borderId="0" xfId="3" applyNumberFormat="1" applyFont="1" applyAlignment="1">
      <alignment horizontal="center"/>
    </xf>
    <xf numFmtId="10" fontId="11" fillId="2" borderId="0" xfId="3" applyNumberFormat="1" applyFont="1" applyFill="1" applyAlignment="1">
      <alignment horizontal="center"/>
    </xf>
    <xf numFmtId="0" fontId="6" fillId="0" borderId="0" xfId="3" applyFont="1" applyAlignment="1">
      <alignment horizontal="left" indent="1"/>
    </xf>
    <xf numFmtId="0" fontId="16" fillId="9" borderId="0" xfId="3" applyFill="1"/>
    <xf numFmtId="0" fontId="6" fillId="9" borderId="0" xfId="3" applyFont="1" applyFill="1"/>
    <xf numFmtId="0" fontId="7" fillId="9" borderId="0" xfId="3" applyFont="1" applyFill="1"/>
    <xf numFmtId="17" fontId="14" fillId="0" borderId="2" xfId="2" applyNumberFormat="1" applyFont="1" applyFill="1" applyBorder="1" applyAlignment="1">
      <alignment horizontal="center" vertical="center"/>
    </xf>
    <xf numFmtId="0" fontId="7" fillId="10" borderId="0" xfId="4" applyFont="1" applyFill="1" applyAlignment="1">
      <alignment horizontal="center" vertical="center" wrapText="1"/>
    </xf>
    <xf numFmtId="0" fontId="7" fillId="6" borderId="0" xfId="4" applyFont="1" applyFill="1" applyAlignment="1">
      <alignment horizontal="center" vertical="center" wrapText="1"/>
    </xf>
    <xf numFmtId="0" fontId="12" fillId="0" borderId="0" xfId="4" applyFont="1"/>
    <xf numFmtId="0" fontId="12" fillId="0" borderId="0" xfId="4" applyFont="1" applyAlignment="1">
      <alignment horizontal="center"/>
    </xf>
    <xf numFmtId="165" fontId="16" fillId="0" borderId="0" xfId="3" applyNumberFormat="1"/>
    <xf numFmtId="3" fontId="17" fillId="0" borderId="0" xfId="3" applyNumberFormat="1" applyFont="1"/>
    <xf numFmtId="3" fontId="25" fillId="0" borderId="0" xfId="3" applyNumberFormat="1" applyFont="1"/>
    <xf numFmtId="3" fontId="26" fillId="0" borderId="0" xfId="3" applyNumberFormat="1" applyFont="1"/>
    <xf numFmtId="3" fontId="16" fillId="0" borderId="0" xfId="3" applyNumberFormat="1"/>
    <xf numFmtId="0" fontId="17" fillId="0" borderId="0" xfId="3" applyFont="1"/>
    <xf numFmtId="0" fontId="16" fillId="0" borderId="0" xfId="3" applyAlignment="1">
      <alignment horizontal="center"/>
    </xf>
    <xf numFmtId="0" fontId="12" fillId="0" borderId="2" xfId="4" applyFont="1" applyBorder="1" applyAlignment="1">
      <alignment horizontal="center"/>
    </xf>
    <xf numFmtId="0" fontId="12" fillId="0" borderId="2" xfId="4" applyFont="1" applyBorder="1"/>
    <xf numFmtId="0" fontId="7" fillId="6" borderId="2" xfId="5" applyFont="1" applyFill="1" applyBorder="1" applyAlignment="1">
      <alignment horizontal="center" vertical="center"/>
    </xf>
  </cellXfs>
  <cellStyles count="6">
    <cellStyle name="Hyperlink" xfId="1" builtinId="8"/>
    <cellStyle name="Normal" xfId="0" builtinId="0"/>
    <cellStyle name="Normal 2" xfId="3" xr:uid="{2DDAC4CC-5CB3-458F-ABF3-08FF23421B26}"/>
    <cellStyle name="Normal 20" xfId="4" xr:uid="{0DF2B969-7C1B-475A-AE11-F790CBFB83D8}"/>
    <cellStyle name="Percent" xfId="2" builtinId="5"/>
    <cellStyle name="Style 1" xfId="5" xr:uid="{3EE15211-B080-42DD-9C0E-4C56BF0D737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'Vic Sensitivity Analysis'!$B$261</c:f>
              <c:strCache>
                <c:ptCount val="1"/>
                <c:pt idx="0">
                  <c:v>Lotteries</c:v>
                </c:pt>
              </c:strCache>
            </c:strRef>
          </c:tx>
          <c:spPr>
            <a:solidFill>
              <a:schemeClr val="tx2"/>
            </a:solidFill>
            <a:ln>
              <a:noFill/>
            </a:ln>
            <a:effectLst/>
          </c:spPr>
          <c:invertIfNegative val="0"/>
          <c:dLbls>
            <c:delete val="1"/>
          </c:dLbls>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Analysis'!$P$261:$AB$261</c:f>
              <c:numCache>
                <c:formatCode>#,##0.0</c:formatCode>
                <c:ptCount val="13"/>
                <c:pt idx="0">
                  <c:v>428.2</c:v>
                </c:pt>
                <c:pt idx="1">
                  <c:v>428.9</c:v>
                </c:pt>
                <c:pt idx="2">
                  <c:v>394.1</c:v>
                </c:pt>
                <c:pt idx="3">
                  <c:v>401</c:v>
                </c:pt>
                <c:pt idx="4">
                  <c:v>427</c:v>
                </c:pt>
                <c:pt idx="5">
                  <c:v>402</c:v>
                </c:pt>
                <c:pt idx="6">
                  <c:v>415</c:v>
                </c:pt>
                <c:pt idx="7">
                  <c:v>523</c:v>
                </c:pt>
                <c:pt idx="8">
                  <c:v>530</c:v>
                </c:pt>
                <c:pt idx="9">
                  <c:v>586</c:v>
                </c:pt>
                <c:pt idx="10">
                  <c:v>638</c:v>
                </c:pt>
                <c:pt idx="11">
                  <c:v>621</c:v>
                </c:pt>
                <c:pt idx="12">
                  <c:v>689</c:v>
                </c:pt>
              </c:numCache>
            </c:numRef>
          </c:val>
          <c:extLst>
            <c:ext xmlns:c16="http://schemas.microsoft.com/office/drawing/2014/chart" uri="{C3380CC4-5D6E-409C-BE32-E72D297353CC}">
              <c16:uniqueId val="{00000000-B288-4A33-AC6C-C1A387E34360}"/>
            </c:ext>
          </c:extLst>
        </c:ser>
        <c:ser>
          <c:idx val="1"/>
          <c:order val="1"/>
          <c:tx>
            <c:strRef>
              <c:f>'Vic Sensitivity Analysis'!$B$262</c:f>
              <c:strCache>
                <c:ptCount val="1"/>
                <c:pt idx="0">
                  <c:v>EGM's (Clubs &amp; Hotels)</c:v>
                </c:pt>
              </c:strCache>
            </c:strRef>
          </c:tx>
          <c:spPr>
            <a:solidFill>
              <a:schemeClr val="bg1">
                <a:lumMod val="85000"/>
              </a:schemeClr>
            </a:solidFill>
            <a:ln>
              <a:noFill/>
            </a:ln>
            <a:effectLst/>
          </c:spPr>
          <c:invertIfNegative val="0"/>
          <c:dLbls>
            <c:delete val="1"/>
          </c:dLbls>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Analysis'!$P$262:$AB$262</c:f>
              <c:numCache>
                <c:formatCode>#,##0.0</c:formatCode>
                <c:ptCount val="13"/>
                <c:pt idx="0">
                  <c:v>1076.8</c:v>
                </c:pt>
                <c:pt idx="1">
                  <c:v>1009.9</c:v>
                </c:pt>
                <c:pt idx="2">
                  <c:v>967.1</c:v>
                </c:pt>
                <c:pt idx="3">
                  <c:v>1059</c:v>
                </c:pt>
                <c:pt idx="4">
                  <c:v>1079</c:v>
                </c:pt>
                <c:pt idx="5">
                  <c:v>1070</c:v>
                </c:pt>
                <c:pt idx="6">
                  <c:v>1115</c:v>
                </c:pt>
                <c:pt idx="7">
                  <c:v>1121</c:v>
                </c:pt>
                <c:pt idx="8">
                  <c:v>844</c:v>
                </c:pt>
                <c:pt idx="9">
                  <c:v>665</c:v>
                </c:pt>
                <c:pt idx="10">
                  <c:v>940</c:v>
                </c:pt>
                <c:pt idx="11">
                  <c:v>1365</c:v>
                </c:pt>
                <c:pt idx="12">
                  <c:v>1383</c:v>
                </c:pt>
              </c:numCache>
            </c:numRef>
          </c:val>
          <c:extLst>
            <c:ext xmlns:c16="http://schemas.microsoft.com/office/drawing/2014/chart" uri="{C3380CC4-5D6E-409C-BE32-E72D297353CC}">
              <c16:uniqueId val="{00000001-B288-4A33-AC6C-C1A387E34360}"/>
            </c:ext>
          </c:extLst>
        </c:ser>
        <c:ser>
          <c:idx val="2"/>
          <c:order val="2"/>
          <c:tx>
            <c:strRef>
              <c:f>'Vic Sensitivity Analysis'!$B$263</c:f>
              <c:strCache>
                <c:ptCount val="1"/>
                <c:pt idx="0">
                  <c:v>Crown Casino</c:v>
                </c:pt>
              </c:strCache>
            </c:strRef>
          </c:tx>
          <c:spPr>
            <a:solidFill>
              <a:schemeClr val="bg1">
                <a:lumMod val="75000"/>
              </a:schemeClr>
            </a:solidFill>
            <a:ln>
              <a:noFill/>
            </a:ln>
            <a:effectLst/>
          </c:spPr>
          <c:invertIfNegative val="0"/>
          <c:dLbls>
            <c:delete val="1"/>
          </c:dLbls>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Analysis'!$P$263:$AB$263</c:f>
              <c:numCache>
                <c:formatCode>#,##0.0</c:formatCode>
                <c:ptCount val="13"/>
                <c:pt idx="0">
                  <c:v>216.3</c:v>
                </c:pt>
                <c:pt idx="1">
                  <c:v>200.8</c:v>
                </c:pt>
                <c:pt idx="2">
                  <c:v>208.7</c:v>
                </c:pt>
                <c:pt idx="3">
                  <c:v>217</c:v>
                </c:pt>
                <c:pt idx="4">
                  <c:v>228</c:v>
                </c:pt>
                <c:pt idx="5">
                  <c:v>227</c:v>
                </c:pt>
                <c:pt idx="6">
                  <c:v>222</c:v>
                </c:pt>
                <c:pt idx="7">
                  <c:v>241</c:v>
                </c:pt>
                <c:pt idx="8">
                  <c:v>161</c:v>
                </c:pt>
                <c:pt idx="9">
                  <c:v>146</c:v>
                </c:pt>
                <c:pt idx="10">
                  <c:v>142</c:v>
                </c:pt>
                <c:pt idx="11">
                  <c:v>180</c:v>
                </c:pt>
                <c:pt idx="12">
                  <c:v>208</c:v>
                </c:pt>
              </c:numCache>
            </c:numRef>
          </c:val>
          <c:extLst>
            <c:ext xmlns:c16="http://schemas.microsoft.com/office/drawing/2014/chart" uri="{C3380CC4-5D6E-409C-BE32-E72D297353CC}">
              <c16:uniqueId val="{00000002-B288-4A33-AC6C-C1A387E34360}"/>
            </c:ext>
          </c:extLst>
        </c:ser>
        <c:ser>
          <c:idx val="3"/>
          <c:order val="3"/>
          <c:tx>
            <c:strRef>
              <c:f>'Vic Sensitivity Analysis'!$B$264</c:f>
              <c:strCache>
                <c:ptCount val="1"/>
                <c:pt idx="0">
                  <c:v>Wagering</c:v>
                </c:pt>
              </c:strCache>
            </c:strRef>
          </c:tx>
          <c:spPr>
            <a:solidFill>
              <a:schemeClr val="bg2"/>
            </a:solidFill>
            <a:ln>
              <a:noFill/>
            </a:ln>
            <a:effectLst/>
          </c:spPr>
          <c:invertIfNegative val="0"/>
          <c:dLbls>
            <c:delete val="1"/>
          </c:dLbls>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Analysis'!$P$264:$AB$264</c:f>
              <c:numCache>
                <c:formatCode>#,##0.0</c:formatCode>
                <c:ptCount val="13"/>
                <c:pt idx="0">
                  <c:v>91.5</c:v>
                </c:pt>
                <c:pt idx="1">
                  <c:v>87.5</c:v>
                </c:pt>
                <c:pt idx="2">
                  <c:v>82.5</c:v>
                </c:pt>
                <c:pt idx="3">
                  <c:v>82</c:v>
                </c:pt>
                <c:pt idx="4">
                  <c:v>77</c:v>
                </c:pt>
                <c:pt idx="5">
                  <c:v>74</c:v>
                </c:pt>
                <c:pt idx="6">
                  <c:v>72</c:v>
                </c:pt>
                <c:pt idx="7">
                  <c:v>110</c:v>
                </c:pt>
                <c:pt idx="8">
                  <c:v>166</c:v>
                </c:pt>
                <c:pt idx="9">
                  <c:v>221</c:v>
                </c:pt>
                <c:pt idx="10">
                  <c:v>292</c:v>
                </c:pt>
                <c:pt idx="11">
                  <c:v>287</c:v>
                </c:pt>
                <c:pt idx="12">
                  <c:v>277</c:v>
                </c:pt>
              </c:numCache>
            </c:numRef>
          </c:val>
          <c:extLst>
            <c:ext xmlns:c16="http://schemas.microsoft.com/office/drawing/2014/chart" uri="{C3380CC4-5D6E-409C-BE32-E72D297353CC}">
              <c16:uniqueId val="{00000003-B288-4A33-AC6C-C1A387E34360}"/>
            </c:ext>
          </c:extLst>
        </c:ser>
        <c:ser>
          <c:idx val="4"/>
          <c:order val="4"/>
          <c:tx>
            <c:strRef>
              <c:f>'Vic Sensitivity Analysis'!$B$265</c:f>
              <c:strCache>
                <c:ptCount val="1"/>
                <c:pt idx="0">
                  <c:v>Keno</c:v>
                </c:pt>
              </c:strCache>
            </c:strRef>
          </c:tx>
          <c:spPr>
            <a:solidFill>
              <a:schemeClr val="bg2">
                <a:lumMod val="75000"/>
              </a:schemeClr>
            </a:solidFill>
            <a:ln>
              <a:noFill/>
            </a:ln>
            <a:effectLst/>
          </c:spPr>
          <c:invertIfNegative val="0"/>
          <c:dLbls>
            <c:dLbl>
              <c:idx val="0"/>
              <c:tx>
                <c:rich>
                  <a:bodyPr/>
                  <a:lstStyle/>
                  <a:p>
                    <a:fld id="{76720969-1F7A-45C4-B865-6AEF9FFFBAEC}"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288-4A33-AC6C-C1A387E34360}"/>
                </c:ext>
              </c:extLst>
            </c:dLbl>
            <c:dLbl>
              <c:idx val="1"/>
              <c:tx>
                <c:rich>
                  <a:bodyPr/>
                  <a:lstStyle/>
                  <a:p>
                    <a:fld id="{BCAD943B-3471-47AB-A8E7-B8DE2FA548FB}"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288-4A33-AC6C-C1A387E34360}"/>
                </c:ext>
              </c:extLst>
            </c:dLbl>
            <c:dLbl>
              <c:idx val="2"/>
              <c:tx>
                <c:rich>
                  <a:bodyPr/>
                  <a:lstStyle/>
                  <a:p>
                    <a:fld id="{64BACC8F-F98E-4EE8-B6B0-E73601E6113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288-4A33-AC6C-C1A387E34360}"/>
                </c:ext>
              </c:extLst>
            </c:dLbl>
            <c:dLbl>
              <c:idx val="3"/>
              <c:tx>
                <c:rich>
                  <a:bodyPr/>
                  <a:lstStyle/>
                  <a:p>
                    <a:fld id="{FA31C148-7CAA-4DFB-A2D8-CE1F3082B3B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288-4A33-AC6C-C1A387E34360}"/>
                </c:ext>
              </c:extLst>
            </c:dLbl>
            <c:dLbl>
              <c:idx val="4"/>
              <c:tx>
                <c:rich>
                  <a:bodyPr/>
                  <a:lstStyle/>
                  <a:p>
                    <a:fld id="{80E06007-B08B-42B4-9870-5FC81E52F05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288-4A33-AC6C-C1A387E34360}"/>
                </c:ext>
              </c:extLst>
            </c:dLbl>
            <c:dLbl>
              <c:idx val="5"/>
              <c:tx>
                <c:rich>
                  <a:bodyPr/>
                  <a:lstStyle/>
                  <a:p>
                    <a:fld id="{9BB741DE-864B-4D22-A776-1F7B24FDD9A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288-4A33-AC6C-C1A387E34360}"/>
                </c:ext>
              </c:extLst>
            </c:dLbl>
            <c:dLbl>
              <c:idx val="6"/>
              <c:tx>
                <c:rich>
                  <a:bodyPr/>
                  <a:lstStyle/>
                  <a:p>
                    <a:fld id="{7859CB78-390B-47D9-AC49-1131F0B94F8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288-4A33-AC6C-C1A387E34360}"/>
                </c:ext>
              </c:extLst>
            </c:dLbl>
            <c:dLbl>
              <c:idx val="7"/>
              <c:tx>
                <c:rich>
                  <a:bodyPr/>
                  <a:lstStyle/>
                  <a:p>
                    <a:fld id="{6CA4CD73-8CAE-458C-96FC-B2D0FD22F88E}"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288-4A33-AC6C-C1A387E34360}"/>
                </c:ext>
              </c:extLst>
            </c:dLbl>
            <c:dLbl>
              <c:idx val="8"/>
              <c:tx>
                <c:rich>
                  <a:bodyPr/>
                  <a:lstStyle/>
                  <a:p>
                    <a:fld id="{B7A934AC-79DD-445D-8CC1-CCFADCF01094}"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288-4A33-AC6C-C1A387E34360}"/>
                </c:ext>
              </c:extLst>
            </c:dLbl>
            <c:dLbl>
              <c:idx val="9"/>
              <c:tx>
                <c:rich>
                  <a:bodyPr/>
                  <a:lstStyle/>
                  <a:p>
                    <a:fld id="{E1E89802-F2E6-424F-9DD0-EA661082DF82}"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288-4A33-AC6C-C1A387E34360}"/>
                </c:ext>
              </c:extLst>
            </c:dLbl>
            <c:dLbl>
              <c:idx val="10"/>
              <c:tx>
                <c:rich>
                  <a:bodyPr/>
                  <a:lstStyle/>
                  <a:p>
                    <a:fld id="{2434B38A-3D12-47BC-8CDE-04DB367FA424}"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288-4A33-AC6C-C1A387E34360}"/>
                </c:ext>
              </c:extLst>
            </c:dLbl>
            <c:dLbl>
              <c:idx val="11"/>
              <c:tx>
                <c:rich>
                  <a:bodyPr/>
                  <a:lstStyle/>
                  <a:p>
                    <a:fld id="{7FF77E26-D3AC-435D-9FE0-96A6731081B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288-4A33-AC6C-C1A387E34360}"/>
                </c:ext>
              </c:extLst>
            </c:dLbl>
            <c:dLbl>
              <c:idx val="12"/>
              <c:tx>
                <c:rich>
                  <a:bodyPr/>
                  <a:lstStyle/>
                  <a:p>
                    <a:fld id="{F19BB09F-9683-4CDB-AC01-1AB98C196C0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4D-452B-90AB-71750DFC53E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Analysis'!$P$265:$AB$265</c:f>
              <c:numCache>
                <c:formatCode>#,##0.0</c:formatCode>
                <c:ptCount val="13"/>
                <c:pt idx="0">
                  <c:v>18.399999999999999</c:v>
                </c:pt>
                <c:pt idx="1">
                  <c:v>18.2</c:v>
                </c:pt>
                <c:pt idx="2">
                  <c:v>19.899999999999999</c:v>
                </c:pt>
                <c:pt idx="3">
                  <c:v>22</c:v>
                </c:pt>
                <c:pt idx="4">
                  <c:v>23</c:v>
                </c:pt>
                <c:pt idx="5">
                  <c:v>26</c:v>
                </c:pt>
                <c:pt idx="6">
                  <c:v>28</c:v>
                </c:pt>
                <c:pt idx="7">
                  <c:v>11</c:v>
                </c:pt>
                <c:pt idx="8">
                  <c:v>10</c:v>
                </c:pt>
                <c:pt idx="9">
                  <c:v>9</c:v>
                </c:pt>
                <c:pt idx="10">
                  <c:v>10</c:v>
                </c:pt>
                <c:pt idx="11">
                  <c:v>17</c:v>
                </c:pt>
                <c:pt idx="12">
                  <c:v>18</c:v>
                </c:pt>
              </c:numCache>
            </c:numRef>
          </c:val>
          <c:extLst>
            <c:ext xmlns:c15="http://schemas.microsoft.com/office/drawing/2012/chart" uri="{02D57815-91ED-43cb-92C2-25804820EDAC}">
              <c15:datalabelsRange>
                <c15:f>'Vic Sensitivity Analysis'!$P$297:$AB$297</c15:f>
                <c15:dlblRangeCache>
                  <c:ptCount val="13"/>
                  <c:pt idx="0">
                    <c:v>12.2%</c:v>
                  </c:pt>
                  <c:pt idx="1">
                    <c:v>11.2%</c:v>
                  </c:pt>
                  <c:pt idx="2">
                    <c:v>9.9%</c:v>
                  </c:pt>
                  <c:pt idx="3">
                    <c:v>9.7%</c:v>
                  </c:pt>
                  <c:pt idx="4">
                    <c:v>9.2%</c:v>
                  </c:pt>
                  <c:pt idx="5">
                    <c:v>8.1%</c:v>
                  </c:pt>
                  <c:pt idx="6">
                    <c:v>8.1%</c:v>
                  </c:pt>
                  <c:pt idx="7">
                    <c:v>8.5%</c:v>
                  </c:pt>
                  <c:pt idx="8">
                    <c:v>7.4%</c:v>
                  </c:pt>
                  <c:pt idx="9">
                    <c:v>6.9%</c:v>
                  </c:pt>
                  <c:pt idx="10">
                    <c:v>6.6%</c:v>
                  </c:pt>
                  <c:pt idx="11">
                    <c:v>7.6%</c:v>
                  </c:pt>
                  <c:pt idx="12">
                    <c:v>7.0%</c:v>
                  </c:pt>
                </c15:dlblRangeCache>
              </c15:datalabelsRange>
            </c:ext>
            <c:ext xmlns:c16="http://schemas.microsoft.com/office/drawing/2014/chart" uri="{C3380CC4-5D6E-409C-BE32-E72D297353CC}">
              <c16:uniqueId val="{00000010-B288-4A33-AC6C-C1A387E34360}"/>
            </c:ext>
          </c:extLst>
        </c:ser>
        <c:dLbls>
          <c:showLegendKey val="0"/>
          <c:showVal val="1"/>
          <c:showCatName val="0"/>
          <c:showSerName val="0"/>
          <c:showPercent val="0"/>
          <c:showBubbleSize val="0"/>
        </c:dLbls>
        <c:gapWidth val="75"/>
        <c:overlap val="100"/>
        <c:axId val="1817560847"/>
        <c:axId val="1817576687"/>
      </c:barChart>
      <c:catAx>
        <c:axId val="181756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76687"/>
        <c:crosses val="autoZero"/>
        <c:auto val="1"/>
        <c:lblAlgn val="ctr"/>
        <c:lblOffset val="100"/>
        <c:noMultiLvlLbl val="0"/>
      </c:catAx>
      <c:valAx>
        <c:axId val="1817576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60847"/>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'Vic Sensitivity Analysis'!$B$30</c:f>
              <c:strCache>
                <c:ptCount val="1"/>
                <c:pt idx="0">
                  <c:v>Budgeted Taxes</c:v>
                </c:pt>
              </c:strCache>
            </c:strRef>
          </c:tx>
          <c:spPr>
            <a:solidFill>
              <a:schemeClr val="tx2">
                <a:lumMod val="20000"/>
                <a:lumOff val="80000"/>
              </a:schemeClr>
            </a:solidFill>
            <a:ln>
              <a:noFill/>
            </a:ln>
            <a:effectLst/>
          </c:spPr>
          <c:invertIfNegative val="0"/>
          <c:cat>
            <c:strRef>
              <c:f>'Vic Sensitivity Analysis'!$W$3:$AF$3</c:f>
              <c:strCache>
                <c:ptCount val="10"/>
                <c:pt idx="0">
                  <c:v> FY19A </c:v>
                </c:pt>
                <c:pt idx="1">
                  <c:v> FY20A </c:v>
                </c:pt>
                <c:pt idx="2">
                  <c:v> FY21A </c:v>
                </c:pt>
                <c:pt idx="3">
                  <c:v> FY22A </c:v>
                </c:pt>
                <c:pt idx="4">
                  <c:v> FY23A </c:v>
                </c:pt>
                <c:pt idx="5">
                  <c:v> FY24A </c:v>
                </c:pt>
                <c:pt idx="6">
                  <c:v> FY25E </c:v>
                </c:pt>
                <c:pt idx="7">
                  <c:v> FY26E </c:v>
                </c:pt>
                <c:pt idx="8">
                  <c:v> FY27E </c:v>
                </c:pt>
                <c:pt idx="9">
                  <c:v> FY28E </c:v>
                </c:pt>
              </c:strCache>
            </c:strRef>
          </c:cat>
          <c:val>
            <c:numRef>
              <c:f>'Vic Sensitivity Analysis'!$W$30:$AF$30</c:f>
              <c:numCache>
                <c:formatCode>#,##0.0_);\(#,##0.0\)_);"-  ";" "@" "</c:formatCode>
                <c:ptCount val="10"/>
                <c:pt idx="6" formatCode="#,##0.0">
                  <c:v>670</c:v>
                </c:pt>
                <c:pt idx="7" formatCode="#,##0.0">
                  <c:v>692</c:v>
                </c:pt>
                <c:pt idx="8" formatCode="#,##0.0">
                  <c:v>714</c:v>
                </c:pt>
                <c:pt idx="9" formatCode="#,##0.0">
                  <c:v>738</c:v>
                </c:pt>
              </c:numCache>
            </c:numRef>
          </c:val>
          <c:extLst>
            <c:ext xmlns:c16="http://schemas.microsoft.com/office/drawing/2014/chart" uri="{C3380CC4-5D6E-409C-BE32-E72D297353CC}">
              <c16:uniqueId val="{00000000-6530-486D-9D55-E5E506A5BEAE}"/>
            </c:ext>
          </c:extLst>
        </c:ser>
        <c:ser>
          <c:idx val="0"/>
          <c:order val="1"/>
          <c:tx>
            <c:v>Actual Taxes</c:v>
          </c:tx>
          <c:spPr>
            <a:solidFill>
              <a:schemeClr val="tx2"/>
            </a:solidFill>
            <a:ln>
              <a:noFill/>
            </a:ln>
            <a:effectLst/>
          </c:spPr>
          <c:invertIfNegative val="0"/>
          <c:cat>
            <c:strRef>
              <c:f>'Vic Sensitivity Analysis'!$W$3:$AF$3</c:f>
              <c:strCache>
                <c:ptCount val="10"/>
                <c:pt idx="0">
                  <c:v> FY19A </c:v>
                </c:pt>
                <c:pt idx="1">
                  <c:v> FY20A </c:v>
                </c:pt>
                <c:pt idx="2">
                  <c:v> FY21A </c:v>
                </c:pt>
                <c:pt idx="3">
                  <c:v> FY22A </c:v>
                </c:pt>
                <c:pt idx="4">
                  <c:v> FY23A </c:v>
                </c:pt>
                <c:pt idx="5">
                  <c:v> FY24A </c:v>
                </c:pt>
                <c:pt idx="6">
                  <c:v> FY25E </c:v>
                </c:pt>
                <c:pt idx="7">
                  <c:v> FY26E </c:v>
                </c:pt>
                <c:pt idx="8">
                  <c:v> FY27E </c:v>
                </c:pt>
                <c:pt idx="9">
                  <c:v> FY28E </c:v>
                </c:pt>
              </c:strCache>
            </c:strRef>
          </c:cat>
          <c:val>
            <c:numRef>
              <c:f>'Vic Sensitivity Analysis'!$W$29:$AF$29</c:f>
              <c:numCache>
                <c:formatCode>#,##0.0</c:formatCode>
                <c:ptCount val="10"/>
                <c:pt idx="0">
                  <c:v>510.4</c:v>
                </c:pt>
                <c:pt idx="1">
                  <c:v>518.29999999999995</c:v>
                </c:pt>
                <c:pt idx="2">
                  <c:v>574.29999999999995</c:v>
                </c:pt>
                <c:pt idx="3">
                  <c:v>626.29999999999995</c:v>
                </c:pt>
                <c:pt idx="4">
                  <c:v>608.20000000000005</c:v>
                </c:pt>
                <c:pt idx="5">
                  <c:v>665</c:v>
                </c:pt>
              </c:numCache>
            </c:numRef>
          </c:val>
          <c:extLst>
            <c:ext xmlns:c16="http://schemas.microsoft.com/office/drawing/2014/chart" uri="{C3380CC4-5D6E-409C-BE32-E72D297353CC}">
              <c16:uniqueId val="{00000001-6530-486D-9D55-E5E506A5BEAE}"/>
            </c:ext>
          </c:extLst>
        </c:ser>
        <c:ser>
          <c:idx val="1"/>
          <c:order val="2"/>
          <c:tx>
            <c:v>Licence Cost</c:v>
          </c:tx>
          <c:spPr>
            <a:solidFill>
              <a:schemeClr val="accent1"/>
            </a:solidFill>
            <a:ln>
              <a:noFill/>
            </a:ln>
            <a:effectLst/>
          </c:spPr>
          <c:invertIfNegative val="0"/>
          <c:cat>
            <c:strRef>
              <c:f>'Vic Sensitivity Analysis'!$W$3:$AF$3</c:f>
              <c:strCache>
                <c:ptCount val="10"/>
                <c:pt idx="0">
                  <c:v> FY19A </c:v>
                </c:pt>
                <c:pt idx="1">
                  <c:v> FY20A </c:v>
                </c:pt>
                <c:pt idx="2">
                  <c:v> FY21A </c:v>
                </c:pt>
                <c:pt idx="3">
                  <c:v> FY22A </c:v>
                </c:pt>
                <c:pt idx="4">
                  <c:v> FY23A </c:v>
                </c:pt>
                <c:pt idx="5">
                  <c:v> FY24A </c:v>
                </c:pt>
                <c:pt idx="6">
                  <c:v> FY25E </c:v>
                </c:pt>
                <c:pt idx="7">
                  <c:v> FY26E </c:v>
                </c:pt>
                <c:pt idx="8">
                  <c:v> FY27E </c:v>
                </c:pt>
                <c:pt idx="9">
                  <c:v> FY28E </c:v>
                </c:pt>
              </c:strCache>
            </c:strRef>
          </c:cat>
          <c:val>
            <c:numRef>
              <c:f>'Vic Sensitivity Analysis'!$W$28:$AF$28</c:f>
              <c:numCache>
                <c:formatCode>#,##0.0</c:formatCode>
                <c:ptCount val="10"/>
                <c:pt idx="0">
                  <c:v>120</c:v>
                </c:pt>
              </c:numCache>
            </c:numRef>
          </c:val>
          <c:extLst>
            <c:ext xmlns:c16="http://schemas.microsoft.com/office/drawing/2014/chart" uri="{C3380CC4-5D6E-409C-BE32-E72D297353CC}">
              <c16:uniqueId val="{00000002-6530-486D-9D55-E5E506A5BEAE}"/>
            </c:ext>
          </c:extLst>
        </c:ser>
        <c:dLbls>
          <c:showLegendKey val="0"/>
          <c:showVal val="0"/>
          <c:showCatName val="0"/>
          <c:showSerName val="0"/>
          <c:showPercent val="0"/>
          <c:showBubbleSize val="0"/>
        </c:dLbls>
        <c:gapWidth val="150"/>
        <c:overlap val="100"/>
        <c:axId val="1817559407"/>
        <c:axId val="1817583407"/>
      </c:barChart>
      <c:catAx>
        <c:axId val="18175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83407"/>
        <c:crosses val="autoZero"/>
        <c:auto val="1"/>
        <c:lblAlgn val="ctr"/>
        <c:lblOffset val="100"/>
        <c:noMultiLvlLbl val="0"/>
      </c:catAx>
      <c:valAx>
        <c:axId val="181758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5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lumMod val="40000"/>
                <a:lumOff val="60000"/>
              </a:schemeClr>
            </a:solidFill>
            <a:ln>
              <a:noFill/>
            </a:ln>
            <a:effectLst/>
          </c:spPr>
          <c:invertIfNegative val="0"/>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Analysis'!$P$288:$AB$288</c:f>
              <c:numCache>
                <c:formatCode>#,##0</c:formatCode>
                <c:ptCount val="13"/>
                <c:pt idx="0">
                  <c:v>15236.9</c:v>
                </c:pt>
                <c:pt idx="1">
                  <c:v>19822.099999999999</c:v>
                </c:pt>
                <c:pt idx="2">
                  <c:v>21175</c:v>
                </c:pt>
                <c:pt idx="3">
                  <c:v>22327</c:v>
                </c:pt>
                <c:pt idx="4">
                  <c:v>22309</c:v>
                </c:pt>
                <c:pt idx="5">
                  <c:v>15762</c:v>
                </c:pt>
                <c:pt idx="6">
                  <c:v>20003</c:v>
                </c:pt>
                <c:pt idx="7">
                  <c:v>25492</c:v>
                </c:pt>
                <c:pt idx="8">
                  <c:v>44312</c:v>
                </c:pt>
                <c:pt idx="9">
                  <c:v>72734</c:v>
                </c:pt>
                <c:pt idx="10">
                  <c:v>99978</c:v>
                </c:pt>
                <c:pt idx="11">
                  <c:v>115044</c:v>
                </c:pt>
                <c:pt idx="12">
                  <c:v>133241</c:v>
                </c:pt>
              </c:numCache>
            </c:numRef>
          </c:val>
          <c:extLst>
            <c:ext xmlns:c16="http://schemas.microsoft.com/office/drawing/2014/chart" uri="{C3380CC4-5D6E-409C-BE32-E72D297353CC}">
              <c16:uniqueId val="{00000000-7081-4552-9EC6-3B3F53DBAC8D}"/>
            </c:ext>
          </c:extLst>
        </c:ser>
        <c:dLbls>
          <c:showLegendKey val="0"/>
          <c:showVal val="0"/>
          <c:showCatName val="0"/>
          <c:showSerName val="0"/>
          <c:showPercent val="0"/>
          <c:showBubbleSize val="0"/>
        </c:dLbls>
        <c:gapWidth val="150"/>
        <c:axId val="1817553647"/>
        <c:axId val="1817545007"/>
      </c:barChart>
      <c:catAx>
        <c:axId val="181755364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45007"/>
        <c:crosses val="autoZero"/>
        <c:auto val="1"/>
        <c:lblAlgn val="ctr"/>
        <c:lblOffset val="100"/>
        <c:noMultiLvlLbl val="0"/>
      </c:catAx>
      <c:valAx>
        <c:axId val="181754500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53647"/>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'Vic Sensitivity Analysis'!$B$245</c:f>
              <c:strCache>
                <c:ptCount val="1"/>
                <c:pt idx="0">
                  <c:v>Lotteries</c:v>
                </c:pt>
              </c:strCache>
            </c:strRef>
          </c:tx>
          <c:spPr>
            <a:ln w="19050" cap="rnd">
              <a:solidFill>
                <a:schemeClr val="tx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Analysis'!$Q$245:$AA$245</c:f>
              <c:numCache>
                <c:formatCode>0.0%</c:formatCode>
                <c:ptCount val="11"/>
                <c:pt idx="0">
                  <c:v>0.79384557296582969</c:v>
                </c:pt>
                <c:pt idx="1">
                  <c:v>0.79394432026010964</c:v>
                </c:pt>
                <c:pt idx="2">
                  <c:v>0.79404714342788651</c:v>
                </c:pt>
                <c:pt idx="3">
                  <c:v>0.80647619047619046</c:v>
                </c:pt>
                <c:pt idx="4">
                  <c:v>0.79390073749252543</c:v>
                </c:pt>
                <c:pt idx="5">
                  <c:v>0.79374275782155279</c:v>
                </c:pt>
                <c:pt idx="6">
                  <c:v>0.79439688715953305</c:v>
                </c:pt>
                <c:pt idx="7">
                  <c:v>0.79445125689760876</c:v>
                </c:pt>
                <c:pt idx="8">
                  <c:v>0.79443906487757643</c:v>
                </c:pt>
                <c:pt idx="9">
                  <c:v>0.79449448179627047</c:v>
                </c:pt>
                <c:pt idx="10">
                  <c:v>0.79628174914899197</c:v>
                </c:pt>
              </c:numCache>
            </c:numRef>
          </c:val>
          <c:smooth val="0"/>
          <c:extLst>
            <c:ext xmlns:c16="http://schemas.microsoft.com/office/drawing/2014/chart" uri="{C3380CC4-5D6E-409C-BE32-E72D297353CC}">
              <c16:uniqueId val="{00000000-79A1-4CEF-BBF0-DB7AE9DD384F}"/>
            </c:ext>
          </c:extLst>
        </c:ser>
        <c:ser>
          <c:idx val="0"/>
          <c:order val="1"/>
          <c:tx>
            <c:strRef>
              <c:f>'Vic Sensitivity Analysis'!$B$243</c:f>
              <c:strCache>
                <c:ptCount val="1"/>
                <c:pt idx="0">
                  <c:v>EGM's (Clubs &amp; Hotels)</c:v>
                </c:pt>
              </c:strCache>
            </c:strRef>
          </c:tx>
          <c:spPr>
            <a:ln w="19050" cap="rnd">
              <a:solidFill>
                <a:schemeClr val="bg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Analysis'!$Q$243:$AA$243</c:f>
              <c:numCache>
                <c:formatCode>0.0%</c:formatCode>
                <c:ptCount val="11"/>
                <c:pt idx="0">
                  <c:v>0.33768319614535236</c:v>
                </c:pt>
                <c:pt idx="1">
                  <c:v>0.34760212434612464</c:v>
                </c:pt>
                <c:pt idx="2">
                  <c:v>0.37388700960379484</c:v>
                </c:pt>
                <c:pt idx="3">
                  <c:v>0.37608438109068676</c:v>
                </c:pt>
                <c:pt idx="4">
                  <c:v>0.37443954780609312</c:v>
                </c:pt>
                <c:pt idx="5">
                  <c:v>0.37962378955960374</c:v>
                </c:pt>
                <c:pt idx="6">
                  <c:v>0.37918256938525957</c:v>
                </c:pt>
                <c:pt idx="7">
                  <c:v>0.3768735539684136</c:v>
                </c:pt>
                <c:pt idx="8">
                  <c:v>0.36544616566380744</c:v>
                </c:pt>
                <c:pt idx="9">
                  <c:v>0.37824065796531381</c:v>
                </c:pt>
                <c:pt idx="10">
                  <c:v>0.41033193235595861</c:v>
                </c:pt>
              </c:numCache>
            </c:numRef>
          </c:val>
          <c:smooth val="0"/>
          <c:extLst>
            <c:ext xmlns:c16="http://schemas.microsoft.com/office/drawing/2014/chart" uri="{C3380CC4-5D6E-409C-BE32-E72D297353CC}">
              <c16:uniqueId val="{00000001-79A1-4CEF-BBF0-DB7AE9DD384F}"/>
            </c:ext>
          </c:extLst>
        </c:ser>
        <c:ser>
          <c:idx val="1"/>
          <c:order val="2"/>
          <c:tx>
            <c:strRef>
              <c:f>'Vic Sensitivity Analysis'!$B$244</c:f>
              <c:strCache>
                <c:ptCount val="1"/>
                <c:pt idx="0">
                  <c:v>Crown Casino</c:v>
                </c:pt>
              </c:strCache>
            </c:strRef>
          </c:tx>
          <c:spPr>
            <a:ln w="19050" cap="rnd">
              <a:solidFill>
                <a:schemeClr val="accent1"/>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Analysis'!$Q$244:$AA$244</c:f>
              <c:numCache>
                <c:formatCode>0.0%</c:formatCode>
                <c:ptCount val="11"/>
                <c:pt idx="0">
                  <c:v>0.13104615584922857</c:v>
                </c:pt>
                <c:pt idx="1">
                  <c:v>0.13341469681397738</c:v>
                </c:pt>
                <c:pt idx="2">
                  <c:v>0.11016949152542373</c:v>
                </c:pt>
                <c:pt idx="3">
                  <c:v>0.11805368040179294</c:v>
                </c:pt>
                <c:pt idx="4">
                  <c:v>0.13345755959647881</c:v>
                </c:pt>
                <c:pt idx="5">
                  <c:v>0.12229364005412721</c:v>
                </c:pt>
                <c:pt idx="6">
                  <c:v>0.13602525162289322</c:v>
                </c:pt>
                <c:pt idx="7">
                  <c:v>0.1209324915007285</c:v>
                </c:pt>
                <c:pt idx="8">
                  <c:v>0.1808617234468938</c:v>
                </c:pt>
                <c:pt idx="9">
                  <c:v>0.17747440273037543</c:v>
                </c:pt>
                <c:pt idx="10">
                  <c:v>0.17066720911310007</c:v>
                </c:pt>
              </c:numCache>
            </c:numRef>
          </c:val>
          <c:smooth val="0"/>
          <c:extLst>
            <c:ext xmlns:c16="http://schemas.microsoft.com/office/drawing/2014/chart" uri="{C3380CC4-5D6E-409C-BE32-E72D297353CC}">
              <c16:uniqueId val="{00000002-79A1-4CEF-BBF0-DB7AE9DD384F}"/>
            </c:ext>
          </c:extLst>
        </c:ser>
        <c:ser>
          <c:idx val="3"/>
          <c:order val="3"/>
          <c:tx>
            <c:strRef>
              <c:f>'Vic Sensitivity Analysis'!$B$246</c:f>
              <c:strCache>
                <c:ptCount val="1"/>
                <c:pt idx="0">
                  <c:v>Wagering</c:v>
                </c:pt>
              </c:strCache>
            </c:strRef>
          </c:tx>
          <c:spPr>
            <a:ln w="19050" cap="rnd">
              <a:solidFill>
                <a:schemeClr val="accent4"/>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Analysis'!$Q$246:$AA$246</c:f>
              <c:numCache>
                <c:formatCode>0.0%</c:formatCode>
                <c:ptCount val="11"/>
                <c:pt idx="0">
                  <c:v>8.2656647679069203E-2</c:v>
                </c:pt>
                <c:pt idx="1">
                  <c:v>6.9801260300533199E-2</c:v>
                </c:pt>
                <c:pt idx="2">
                  <c:v>6.8422893111085209E-2</c:v>
                </c:pt>
                <c:pt idx="3">
                  <c:v>6.723908574192769E-2</c:v>
                </c:pt>
                <c:pt idx="4">
                  <c:v>6.5133638333734645E-2</c:v>
                </c:pt>
                <c:pt idx="5">
                  <c:v>6.3546333411931138E-2</c:v>
                </c:pt>
                <c:pt idx="6">
                  <c:v>7.0953704822917935E-2</c:v>
                </c:pt>
                <c:pt idx="7">
                  <c:v>7.9951787866613097E-2</c:v>
                </c:pt>
                <c:pt idx="8">
                  <c:v>7.9435127978817299E-2</c:v>
                </c:pt>
                <c:pt idx="9">
                  <c:v>0.10003867474539124</c:v>
                </c:pt>
                <c:pt idx="10">
                  <c:v>9.7959656851379542E-2</c:v>
                </c:pt>
              </c:numCache>
            </c:numRef>
          </c:val>
          <c:smooth val="0"/>
          <c:extLst>
            <c:ext xmlns:c16="http://schemas.microsoft.com/office/drawing/2014/chart" uri="{C3380CC4-5D6E-409C-BE32-E72D297353CC}">
              <c16:uniqueId val="{00000003-79A1-4CEF-BBF0-DB7AE9DD384F}"/>
            </c:ext>
          </c:extLst>
        </c:ser>
        <c:ser>
          <c:idx val="4"/>
          <c:order val="4"/>
          <c:tx>
            <c:strRef>
              <c:f>'Vic Sensitivity Analysis'!$B$247</c:f>
              <c:strCache>
                <c:ptCount val="1"/>
                <c:pt idx="0">
                  <c:v>Keno</c:v>
                </c:pt>
              </c:strCache>
            </c:strRef>
          </c:tx>
          <c:spPr>
            <a:ln w="19050" cap="rnd">
              <a:solidFill>
                <a:schemeClr val="accent2"/>
              </a:solidFill>
              <a:round/>
            </a:ln>
            <a:effectLst/>
          </c:spPr>
          <c:marker>
            <c:symbol val="none"/>
          </c:marker>
          <c:cat>
            <c:strRef>
              <c:f>'Vic Sensitivity Analysis'!$Q$6:$AA$6</c:f>
              <c:strCache>
                <c:ptCount val="11"/>
                <c:pt idx="0">
                  <c:v>FY13</c:v>
                </c:pt>
                <c:pt idx="1">
                  <c:v>FY14</c:v>
                </c:pt>
                <c:pt idx="2">
                  <c:v>FY15</c:v>
                </c:pt>
                <c:pt idx="3">
                  <c:v>FY16</c:v>
                </c:pt>
                <c:pt idx="4">
                  <c:v>FY17</c:v>
                </c:pt>
                <c:pt idx="5">
                  <c:v>FY18</c:v>
                </c:pt>
                <c:pt idx="6">
                  <c:v>FY19</c:v>
                </c:pt>
                <c:pt idx="7">
                  <c:v>FY20</c:v>
                </c:pt>
                <c:pt idx="8">
                  <c:v>FY21</c:v>
                </c:pt>
                <c:pt idx="9">
                  <c:v>FY22</c:v>
                </c:pt>
                <c:pt idx="10">
                  <c:v>FY23</c:v>
                </c:pt>
              </c:strCache>
            </c:strRef>
          </c:cat>
          <c:val>
            <c:numRef>
              <c:f>'Vic Sensitivity Analysis'!$Q$247:$AA$247</c:f>
              <c:numCache>
                <c:formatCode>0.0%</c:formatCode>
                <c:ptCount val="11"/>
                <c:pt idx="0">
                  <c:v>0.24460431654676257</c:v>
                </c:pt>
                <c:pt idx="1">
                  <c:v>0.24000000000000002</c:v>
                </c:pt>
                <c:pt idx="2">
                  <c:v>0.24550898203592814</c:v>
                </c:pt>
                <c:pt idx="3">
                  <c:v>0.24365482233502539</c:v>
                </c:pt>
                <c:pt idx="4">
                  <c:v>0.24358974358974361</c:v>
                </c:pt>
                <c:pt idx="5">
                  <c:v>0.2424242424242424</c:v>
                </c:pt>
                <c:pt idx="6">
                  <c:v>0.24090909090909091</c:v>
                </c:pt>
                <c:pt idx="7">
                  <c:v>0.24358974358974358</c:v>
                </c:pt>
                <c:pt idx="8">
                  <c:v>0.2462686567164179</c:v>
                </c:pt>
                <c:pt idx="9">
                  <c:v>0.24242424242424243</c:v>
                </c:pt>
                <c:pt idx="10">
                  <c:v>0.24291497975708504</c:v>
                </c:pt>
              </c:numCache>
            </c:numRef>
          </c:val>
          <c:smooth val="0"/>
          <c:extLst>
            <c:ext xmlns:c16="http://schemas.microsoft.com/office/drawing/2014/chart" uri="{C3380CC4-5D6E-409C-BE32-E72D297353CC}">
              <c16:uniqueId val="{00000004-79A1-4CEF-BBF0-DB7AE9DD384F}"/>
            </c:ext>
          </c:extLst>
        </c:ser>
        <c:dLbls>
          <c:showLegendKey val="0"/>
          <c:showVal val="0"/>
          <c:showCatName val="0"/>
          <c:showSerName val="0"/>
          <c:showPercent val="0"/>
          <c:showBubbleSize val="0"/>
        </c:dLbls>
        <c:smooth val="0"/>
        <c:axId val="1816079263"/>
        <c:axId val="1816068223"/>
      </c:lineChart>
      <c:catAx>
        <c:axId val="181607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6068223"/>
        <c:crosses val="autoZero"/>
        <c:auto val="1"/>
        <c:lblAlgn val="ctr"/>
        <c:lblOffset val="100"/>
        <c:noMultiLvlLbl val="0"/>
      </c:catAx>
      <c:valAx>
        <c:axId val="1816068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6079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lumMod val="40000"/>
                <a:lumOff val="60000"/>
              </a:schemeClr>
            </a:solidFill>
            <a:ln>
              <a:noFill/>
            </a:ln>
            <a:effectLst/>
          </c:spPr>
          <c:invertIfNegative val="0"/>
          <c:cat>
            <c:strRef>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f>'Vic Sensitivity Analysis'!$P$285:$AB$285</c:f>
              <c:numCache>
                <c:formatCode>0.0%</c:formatCode>
                <c:ptCount val="13"/>
                <c:pt idx="0">
                  <c:v>1.1929251518828461E-2</c:v>
                </c:pt>
                <c:pt idx="1">
                  <c:v>-1.0982681551604614E-2</c:v>
                </c:pt>
                <c:pt idx="2">
                  <c:v>1.4628091282345077E-2</c:v>
                </c:pt>
                <c:pt idx="3">
                  <c:v>1.3929182474150115E-2</c:v>
                </c:pt>
                <c:pt idx="4">
                  <c:v>3.2036815008110585E-2</c:v>
                </c:pt>
                <c:pt idx="5">
                  <c:v>4.2007288486161726E-2</c:v>
                </c:pt>
                <c:pt idx="6">
                  <c:v>2.3007013578163465E-2</c:v>
                </c:pt>
                <c:pt idx="7">
                  <c:v>3.2902298850574713E-3</c:v>
                </c:pt>
                <c:pt idx="8">
                  <c:v>-0.11625066227114852</c:v>
                </c:pt>
                <c:pt idx="9">
                  <c:v>-0.18991314402125287</c:v>
                </c:pt>
                <c:pt idx="10">
                  <c:v>-0.16261758789732966</c:v>
                </c:pt>
                <c:pt idx="11">
                  <c:v>-0.11622993389990557</c:v>
                </c:pt>
                <c:pt idx="12">
                  <c:v>-4.8283273332975121E-2</c:v>
                </c:pt>
              </c:numCache>
            </c:numRef>
          </c:val>
          <c:extLst>
            <c:ext xmlns:c16="http://schemas.microsoft.com/office/drawing/2014/chart" uri="{C3380CC4-5D6E-409C-BE32-E72D297353CC}">
              <c16:uniqueId val="{00000000-D531-4289-92EC-54BBC92B4E5F}"/>
            </c:ext>
          </c:extLst>
        </c:ser>
        <c:dLbls>
          <c:showLegendKey val="0"/>
          <c:showVal val="0"/>
          <c:showCatName val="0"/>
          <c:showSerName val="0"/>
          <c:showPercent val="0"/>
          <c:showBubbleSize val="0"/>
        </c:dLbls>
        <c:gapWidth val="150"/>
        <c:axId val="1817553647"/>
        <c:axId val="1817545007"/>
      </c:barChart>
      <c:catAx>
        <c:axId val="1817553647"/>
        <c:scaling>
          <c:orientation val="minMax"/>
        </c:scaling>
        <c:delete val="0"/>
        <c:axPos val="b"/>
        <c:numFmt formatCode="General" sourceLinked="1"/>
        <c:majorTickMark val="none"/>
        <c:minorTickMark val="none"/>
        <c:tickLblPos val="low"/>
        <c:spPr>
          <a:noFill/>
          <a:ln w="9525" cap="flat" cmpd="sng" algn="ctr">
            <a:solidFill>
              <a:schemeClr val="accent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45007"/>
        <c:crosses val="autoZero"/>
        <c:auto val="1"/>
        <c:lblAlgn val="ctr"/>
        <c:lblOffset val="100"/>
        <c:noMultiLvlLbl val="0"/>
      </c:catAx>
      <c:valAx>
        <c:axId val="1817545007"/>
        <c:scaling>
          <c:orientation val="minMax"/>
          <c:max val="5.000000000000001E-2"/>
          <c:min val="-0.2"/>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5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'Vic Sensitivity Analysis'!$B$11</c:f>
              <c:strCache>
                <c:ptCount val="1"/>
                <c:pt idx="0">
                  <c:v>Pre Current Licence Announcement</c:v>
                </c:pt>
              </c:strCache>
            </c:strRef>
          </c:tx>
          <c:spPr>
            <a:solidFill>
              <a:schemeClr val="bg2">
                <a:lumMod val="40000"/>
                <a:lumOff val="60000"/>
              </a:schemeClr>
            </a:solidFill>
            <a:ln>
              <a:noFill/>
            </a:ln>
            <a:effectLst/>
          </c:spPr>
          <c:invertIfNegative val="0"/>
          <c:cat>
            <c:strRef>
              <c:extLst>
                <c:ext xmlns:c15="http://schemas.microsoft.com/office/drawing/2012/chart" uri="{02D57815-91ED-43cb-92C2-25804820EDAC}">
                  <c15:fullRef>
                    <c15:sqref>'Vic Sensitivity Analysis'!$P$6:$AF$6</c15:sqref>
                  </c15:fullRef>
                </c:ext>
              </c:extLst>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extLst>
                <c:ext xmlns:c15="http://schemas.microsoft.com/office/drawing/2012/chart" uri="{02D57815-91ED-43cb-92C2-25804820EDAC}">
                  <c15:fullRef>
                    <c15:sqref>'Vic Sensitivity Analysis'!$P$11:$AF$11</c15:sqref>
                  </c15:fullRef>
                </c:ext>
              </c:extLst>
              <c:f>'Vic Sensitivity Analysis'!$P$11:$AB$11</c:f>
              <c:numCache>
                <c:formatCode>#,##0.0</c:formatCode>
                <c:ptCount val="13"/>
                <c:pt idx="0">
                  <c:v>386.7</c:v>
                </c:pt>
                <c:pt idx="1">
                  <c:v>420.5</c:v>
                </c:pt>
                <c:pt idx="2">
                  <c:v>390.7</c:v>
                </c:pt>
                <c:pt idx="3">
                  <c:v>397.5</c:v>
                </c:pt>
                <c:pt idx="4">
                  <c:v>423.4</c:v>
                </c:pt>
                <c:pt idx="5">
                  <c:v>398.3</c:v>
                </c:pt>
              </c:numCache>
            </c:numRef>
          </c:val>
          <c:extLst>
            <c:ext xmlns:c16="http://schemas.microsoft.com/office/drawing/2014/chart" uri="{C3380CC4-5D6E-409C-BE32-E72D297353CC}">
              <c16:uniqueId val="{00000004-BB1E-44CE-BA43-B7237516F506}"/>
            </c:ext>
          </c:extLst>
        </c:ser>
        <c:ser>
          <c:idx val="0"/>
          <c:order val="1"/>
          <c:tx>
            <c:strRef>
              <c:f>'Vic Sensitivity Analysis'!$B$12</c:f>
              <c:strCache>
                <c:ptCount val="1"/>
                <c:pt idx="0">
                  <c:v>Post Licence Announcement</c:v>
                </c:pt>
              </c:strCache>
            </c:strRef>
          </c:tx>
          <c:spPr>
            <a:solidFill>
              <a:schemeClr val="tx2"/>
            </a:solidFill>
            <a:ln>
              <a:noFill/>
            </a:ln>
            <a:effectLst/>
          </c:spPr>
          <c:invertIfNegative val="0"/>
          <c:cat>
            <c:strRef>
              <c:extLst>
                <c:ext xmlns:c15="http://schemas.microsoft.com/office/drawing/2012/chart" uri="{02D57815-91ED-43cb-92C2-25804820EDAC}">
                  <c15:fullRef>
                    <c15:sqref>'Vic Sensitivity Analysis'!$P$6:$AF$6</c15:sqref>
                  </c15:fullRef>
                </c:ext>
              </c:extLst>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extLst>
                <c:ext xmlns:c15="http://schemas.microsoft.com/office/drawing/2012/chart" uri="{02D57815-91ED-43cb-92C2-25804820EDAC}">
                  <c15:fullRef>
                    <c15:sqref>'Vic Sensitivity Analysis'!$P$12:$AF$12</c15:sqref>
                  </c15:fullRef>
                </c:ext>
              </c:extLst>
              <c:f>'Vic Sensitivity Analysis'!$P$12:$AB$12</c:f>
              <c:numCache>
                <c:formatCode>#,##0.0</c:formatCode>
                <c:ptCount val="13"/>
                <c:pt idx="6">
                  <c:v>411</c:v>
                </c:pt>
                <c:pt idx="7">
                  <c:v>510.4</c:v>
                </c:pt>
                <c:pt idx="8">
                  <c:v>518.29999999999995</c:v>
                </c:pt>
                <c:pt idx="9">
                  <c:v>574.29999999999995</c:v>
                </c:pt>
                <c:pt idx="10">
                  <c:v>626.29999999999995</c:v>
                </c:pt>
                <c:pt idx="11">
                  <c:v>608.20000000000005</c:v>
                </c:pt>
                <c:pt idx="12">
                  <c:v>665</c:v>
                </c:pt>
              </c:numCache>
            </c:numRef>
          </c:val>
          <c:extLst>
            <c:ext xmlns:c16="http://schemas.microsoft.com/office/drawing/2014/chart" uri="{C3380CC4-5D6E-409C-BE32-E72D297353CC}">
              <c16:uniqueId val="{00000006-BB1E-44CE-BA43-B7237516F506}"/>
            </c:ext>
          </c:extLst>
        </c:ser>
        <c:ser>
          <c:idx val="1"/>
          <c:order val="2"/>
          <c:tx>
            <c:strRef>
              <c:f>'Vic Sensitivity Analysis'!$B$13</c:f>
              <c:strCache>
                <c:ptCount val="1"/>
                <c:pt idx="0">
                  <c:v>Government Forecast</c:v>
                </c:pt>
              </c:strCache>
            </c:strRef>
          </c:tx>
          <c:spPr>
            <a:noFill/>
            <a:ln>
              <a:noFill/>
            </a:ln>
          </c:spPr>
          <c:invertIfNegative val="0"/>
          <c:dLbls>
            <c:dLbl>
              <c:idx val="0"/>
              <c:tx>
                <c:rich>
                  <a:bodyPr/>
                  <a:lstStyle/>
                  <a:p>
                    <a:fld id="{8B704C1E-430B-4E21-89C1-EB299522E6F5}"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B1E-44CE-BA43-B7237516F506}"/>
                </c:ext>
              </c:extLst>
            </c:dLbl>
            <c:dLbl>
              <c:idx val="1"/>
              <c:tx>
                <c:rich>
                  <a:bodyPr/>
                  <a:lstStyle/>
                  <a:p>
                    <a:fld id="{0159B5E9-A660-4465-AC7C-27A56C82BAB7}"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B1E-44CE-BA43-B7237516F506}"/>
                </c:ext>
              </c:extLst>
            </c:dLbl>
            <c:dLbl>
              <c:idx val="2"/>
              <c:tx>
                <c:rich>
                  <a:bodyPr wrap="square" lIns="38100" tIns="19050" rIns="38100" bIns="19050" anchor="ctr">
                    <a:spAutoFit/>
                  </a:bodyPr>
                  <a:lstStyle/>
                  <a:p>
                    <a:pPr>
                      <a:defRPr b="0">
                        <a:solidFill>
                          <a:srgbClr val="FF0000"/>
                        </a:solidFill>
                      </a:defRPr>
                    </a:pPr>
                    <a:fld id="{64E289B0-74BD-4918-AD53-88CAD2334B47}" type="CELLRANGE">
                      <a:rPr lang="en-AU"/>
                      <a:pPr>
                        <a:defRPr b="0">
                          <a:solidFill>
                            <a:srgbClr val="FF0000"/>
                          </a:solidFill>
                        </a:defRPr>
                      </a:pPr>
                      <a:t>[CELLRANGE]</a:t>
                    </a:fld>
                    <a:endParaRPr lang="en-AU"/>
                  </a:p>
                </c:rich>
              </c:tx>
              <c:numFmt formatCode="#,##0.0" sourceLinked="0"/>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1E-44CE-BA43-B7237516F506}"/>
                </c:ext>
              </c:extLst>
            </c:dLbl>
            <c:dLbl>
              <c:idx val="3"/>
              <c:tx>
                <c:rich>
                  <a:bodyPr/>
                  <a:lstStyle/>
                  <a:p>
                    <a:fld id="{1AFEDC2E-B8D5-44E9-9EDE-BD0433A5D8F6}"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B1E-44CE-BA43-B7237516F506}"/>
                </c:ext>
              </c:extLst>
            </c:dLbl>
            <c:dLbl>
              <c:idx val="4"/>
              <c:tx>
                <c:rich>
                  <a:bodyPr/>
                  <a:lstStyle/>
                  <a:p>
                    <a:fld id="{D0FDD95B-D8B5-4348-831D-50B877CE0A0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B1E-44CE-BA43-B7237516F506}"/>
                </c:ext>
              </c:extLst>
            </c:dLbl>
            <c:dLbl>
              <c:idx val="5"/>
              <c:tx>
                <c:rich>
                  <a:bodyPr wrap="square" lIns="38100" tIns="19050" rIns="38100" bIns="19050" anchor="ctr">
                    <a:spAutoFit/>
                  </a:bodyPr>
                  <a:lstStyle/>
                  <a:p>
                    <a:pPr>
                      <a:defRPr b="0">
                        <a:solidFill>
                          <a:srgbClr val="FF0000"/>
                        </a:solidFill>
                      </a:defRPr>
                    </a:pPr>
                    <a:fld id="{4C12908E-EE9D-45F4-8C30-7D3427180A62}" type="CELLRANGE">
                      <a:rPr lang="en-AU"/>
                      <a:pPr>
                        <a:defRPr b="0">
                          <a:solidFill>
                            <a:srgbClr val="FF0000"/>
                          </a:solidFill>
                        </a:defRPr>
                      </a:pPr>
                      <a:t>[CELLRANGE]</a:t>
                    </a:fld>
                    <a:endParaRPr lang="en-AU"/>
                  </a:p>
                </c:rich>
              </c:tx>
              <c:numFmt formatCode="#,##0.0" sourceLinked="0"/>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B1E-44CE-BA43-B7237516F506}"/>
                </c:ext>
              </c:extLst>
            </c:dLbl>
            <c:dLbl>
              <c:idx val="6"/>
              <c:tx>
                <c:rich>
                  <a:bodyPr/>
                  <a:lstStyle/>
                  <a:p>
                    <a:fld id="{E62D5990-862C-4529-A991-0CEDA446C82D}"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B1E-44CE-BA43-B7237516F506}"/>
                </c:ext>
              </c:extLst>
            </c:dLbl>
            <c:dLbl>
              <c:idx val="7"/>
              <c:tx>
                <c:rich>
                  <a:bodyPr/>
                  <a:lstStyle/>
                  <a:p>
                    <a:fld id="{E18A221D-F48B-4B02-81AD-393A7943947E}"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B1E-44CE-BA43-B7237516F506}"/>
                </c:ext>
              </c:extLst>
            </c:dLbl>
            <c:dLbl>
              <c:idx val="8"/>
              <c:tx>
                <c:rich>
                  <a:bodyPr/>
                  <a:lstStyle/>
                  <a:p>
                    <a:fld id="{358BD0C5-D88E-43EB-BC0A-7FB44EE628CB}"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B1E-44CE-BA43-B7237516F506}"/>
                </c:ext>
              </c:extLst>
            </c:dLbl>
            <c:dLbl>
              <c:idx val="9"/>
              <c:tx>
                <c:rich>
                  <a:bodyPr/>
                  <a:lstStyle/>
                  <a:p>
                    <a:fld id="{34C9711D-71DB-4D35-9BBC-2A5D48C56714}"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B1E-44CE-BA43-B7237516F506}"/>
                </c:ext>
              </c:extLst>
            </c:dLbl>
            <c:dLbl>
              <c:idx val="10"/>
              <c:tx>
                <c:rich>
                  <a:bodyPr/>
                  <a:lstStyle/>
                  <a:p>
                    <a:fld id="{E90FDFC5-C8B1-45B9-A999-722737A88BC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B1E-44CE-BA43-B7237516F506}"/>
                </c:ext>
              </c:extLst>
            </c:dLbl>
            <c:dLbl>
              <c:idx val="11"/>
              <c:tx>
                <c:rich>
                  <a:bodyPr wrap="square" lIns="38100" tIns="19050" rIns="38100" bIns="19050" anchor="ctr">
                    <a:spAutoFit/>
                  </a:bodyPr>
                  <a:lstStyle/>
                  <a:p>
                    <a:pPr>
                      <a:defRPr b="0">
                        <a:solidFill>
                          <a:srgbClr val="FF0000"/>
                        </a:solidFill>
                      </a:defRPr>
                    </a:pPr>
                    <a:fld id="{CE3582E0-F562-41A3-B042-3643A55EE469}" type="CELLRANGE">
                      <a:rPr lang="en-AU"/>
                      <a:pPr>
                        <a:defRPr b="0">
                          <a:solidFill>
                            <a:srgbClr val="FF0000"/>
                          </a:solidFill>
                        </a:defRPr>
                      </a:pPr>
                      <a:t>[CELLRANGE]</a:t>
                    </a:fld>
                    <a:endParaRPr lang="en-AU"/>
                  </a:p>
                </c:rich>
              </c:tx>
              <c:numFmt formatCode="#,##0.0" sourceLinked="0"/>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B1E-44CE-BA43-B7237516F506}"/>
                </c:ext>
              </c:extLst>
            </c:dLbl>
            <c:dLbl>
              <c:idx val="12"/>
              <c:tx>
                <c:rich>
                  <a:bodyPr/>
                  <a:lstStyle/>
                  <a:p>
                    <a:fld id="{2227EDCD-9951-49B4-B9F4-EAADA9A14B25}"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B1E-44CE-BA43-B7237516F506}"/>
                </c:ext>
              </c:extLst>
            </c:dLbl>
            <c:numFmt formatCode="#,##0.0" sourceLinked="0"/>
            <c:spPr>
              <a:noFill/>
              <a:ln>
                <a:noFill/>
              </a:ln>
              <a:effectLst/>
            </c:spPr>
            <c:txPr>
              <a:bodyPr wrap="square" lIns="38100" tIns="19050" rIns="38100" bIns="19050" anchor="ctr">
                <a:spAutoFit/>
              </a:bodyPr>
              <a:lstStyle/>
              <a:p>
                <a:pPr>
                  <a:defRPr b="0">
                    <a:solidFill>
                      <a:srgbClr val="00B050"/>
                    </a:solidFill>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'Vic Sensitivity Analysis'!$P$6:$AF$6</c15:sqref>
                  </c15:fullRef>
                </c:ext>
              </c:extLst>
              <c:f>'Vic Sensitivity Analysis'!$P$6:$AB$6</c:f>
              <c:strCache>
                <c:ptCount val="13"/>
                <c:pt idx="0">
                  <c:v>FY12</c:v>
                </c:pt>
                <c:pt idx="1">
                  <c:v>FY13</c:v>
                </c:pt>
                <c:pt idx="2">
                  <c:v>FY14</c:v>
                </c:pt>
                <c:pt idx="3">
                  <c:v>FY15</c:v>
                </c:pt>
                <c:pt idx="4">
                  <c:v>FY16</c:v>
                </c:pt>
                <c:pt idx="5">
                  <c:v>FY17</c:v>
                </c:pt>
                <c:pt idx="6">
                  <c:v>FY18</c:v>
                </c:pt>
                <c:pt idx="7">
                  <c:v>FY19</c:v>
                </c:pt>
                <c:pt idx="8">
                  <c:v>FY20</c:v>
                </c:pt>
                <c:pt idx="9">
                  <c:v>FY21</c:v>
                </c:pt>
                <c:pt idx="10">
                  <c:v>FY22</c:v>
                </c:pt>
                <c:pt idx="11">
                  <c:v>FY23</c:v>
                </c:pt>
                <c:pt idx="12">
                  <c:v>FY24</c:v>
                </c:pt>
              </c:strCache>
            </c:strRef>
          </c:cat>
          <c:val>
            <c:numRef>
              <c:extLst>
                <c:ext xmlns:c15="http://schemas.microsoft.com/office/drawing/2012/chart" uri="{02D57815-91ED-43cb-92C2-25804820EDAC}">
                  <c15:fullRef>
                    <c15:sqref>'Vic Sensitivity Analysis'!$P$13:$AF$13</c15:sqref>
                  </c15:fullRef>
                </c:ext>
              </c:extLst>
              <c:f>'Vic Sensitivity Analysis'!$P$13:$AB$13</c:f>
              <c:numCache>
                <c:formatCode>#,##0.0</c:formatCode>
                <c:ptCount val="13"/>
                <c:pt idx="0">
                  <c:v>0.1</c:v>
                </c:pt>
                <c:pt idx="1">
                  <c:v>0.1</c:v>
                </c:pt>
                <c:pt idx="2">
                  <c:v>0.1</c:v>
                </c:pt>
                <c:pt idx="3">
                  <c:v>0.1</c:v>
                </c:pt>
                <c:pt idx="4">
                  <c:v>0.1</c:v>
                </c:pt>
                <c:pt idx="5">
                  <c:v>0.1</c:v>
                </c:pt>
                <c:pt idx="6">
                  <c:v>0.1</c:v>
                </c:pt>
                <c:pt idx="7">
                  <c:v>0.1</c:v>
                </c:pt>
                <c:pt idx="8">
                  <c:v>0.1</c:v>
                </c:pt>
                <c:pt idx="9">
                  <c:v>0.1</c:v>
                </c:pt>
                <c:pt idx="10">
                  <c:v>0.1</c:v>
                </c:pt>
                <c:pt idx="11">
                  <c:v>0.1</c:v>
                </c:pt>
                <c:pt idx="12">
                  <c:v>0.1</c:v>
                </c:pt>
              </c:numCache>
            </c:numRef>
          </c:val>
          <c:extLst>
            <c:ext xmlns:c15="http://schemas.microsoft.com/office/drawing/2012/chart" uri="{02D57815-91ED-43cb-92C2-25804820EDAC}">
              <c15:datalabelsRange>
                <c15:f>'Vic Sensitivity Analysis'!$P$16:$AF$16</c15:f>
                <c15:dlblRangeCache>
                  <c:ptCount val="17"/>
                  <c:pt idx="1">
                    <c:v>+8.7%</c:v>
                  </c:pt>
                  <c:pt idx="2">
                    <c:v>-7.1%</c:v>
                  </c:pt>
                  <c:pt idx="3">
                    <c:v>+1.7%</c:v>
                  </c:pt>
                  <c:pt idx="4">
                    <c:v>+6.5%</c:v>
                  </c:pt>
                  <c:pt idx="5">
                    <c:v>-5.9%</c:v>
                  </c:pt>
                  <c:pt idx="6">
                    <c:v>+3.2%</c:v>
                  </c:pt>
                  <c:pt idx="7">
                    <c:v>+24.2%</c:v>
                  </c:pt>
                  <c:pt idx="8">
                    <c:v>+1.5%</c:v>
                  </c:pt>
                  <c:pt idx="9">
                    <c:v>+10.8%</c:v>
                  </c:pt>
                  <c:pt idx="10">
                    <c:v>+9.1%</c:v>
                  </c:pt>
                  <c:pt idx="11">
                    <c:v>-2.9%</c:v>
                  </c:pt>
                  <c:pt idx="12">
                    <c:v>+9.3%</c:v>
                  </c:pt>
                  <c:pt idx="13">
                    <c:v>-100.0%</c:v>
                  </c:pt>
                  <c:pt idx="14">
                    <c:v>#DIV/0!</c:v>
                  </c:pt>
                  <c:pt idx="15">
                    <c:v>#DIV/0!</c:v>
                  </c:pt>
                  <c:pt idx="16">
                    <c:v>#DIV/0!</c:v>
                  </c:pt>
                </c15:dlblRangeCache>
              </c15:datalabelsRange>
            </c:ext>
            <c:ext xmlns:c16="http://schemas.microsoft.com/office/drawing/2014/chart" uri="{C3380CC4-5D6E-409C-BE32-E72D297353CC}">
              <c16:uniqueId val="{00000009-BB1E-44CE-BA43-B7237516F506}"/>
            </c:ext>
          </c:extLst>
        </c:ser>
        <c:dLbls>
          <c:showLegendKey val="0"/>
          <c:showVal val="0"/>
          <c:showCatName val="0"/>
          <c:showSerName val="0"/>
          <c:showPercent val="0"/>
          <c:showBubbleSize val="0"/>
        </c:dLbls>
        <c:gapWidth val="150"/>
        <c:overlap val="100"/>
        <c:axId val="1817559407"/>
        <c:axId val="1817583407"/>
      </c:barChart>
      <c:catAx>
        <c:axId val="18175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83407"/>
        <c:crosses val="autoZero"/>
        <c:auto val="1"/>
        <c:lblAlgn val="ctr"/>
        <c:lblOffset val="100"/>
        <c:noMultiLvlLbl val="0"/>
      </c:catAx>
      <c:valAx>
        <c:axId val="1817583407"/>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17559407"/>
        <c:crosses val="autoZero"/>
        <c:crossBetween val="between"/>
      </c:valAx>
    </c:plotArea>
    <c:legend>
      <c:legendPos val="b"/>
      <c:legendEntry>
        <c:idx val="2"/>
        <c:delete val="1"/>
      </c:legendEntry>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Previous Licence</c:v>
          </c:tx>
          <c:spPr>
            <a:ln w="19050" cap="rnd">
              <a:solidFill>
                <a:schemeClr val="bg2">
                  <a:lumMod val="40000"/>
                  <a:lumOff val="60000"/>
                </a:schemeClr>
              </a:solidFill>
              <a:round/>
            </a:ln>
            <a:effectLst/>
          </c:spPr>
          <c:marker>
            <c:symbol val="diamond"/>
            <c:size val="8"/>
            <c:spPr>
              <a:solidFill>
                <a:schemeClr val="bg2"/>
              </a:solidFill>
              <a:ln w="9525">
                <a:noFill/>
              </a:ln>
              <a:effectLst/>
            </c:spPr>
          </c:marker>
          <c:dLbls>
            <c:dLbl>
              <c:idx val="4"/>
              <c:delete val="1"/>
              <c:extLst>
                <c:ext xmlns:c15="http://schemas.microsoft.com/office/drawing/2012/chart" uri="{CE6537A1-D6FC-4f65-9D91-7224C49458BB}"/>
                <c:ext xmlns:c16="http://schemas.microsoft.com/office/drawing/2014/chart" uri="{C3380CC4-5D6E-409C-BE32-E72D297353CC}">
                  <c16:uniqueId val="{00000000-2707-4CAC-99A7-668E698E4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'VIC Licence EBITDA'!$D$5:$T$5</c:f>
              <c:strCache>
                <c:ptCount val="17"/>
                <c:pt idx="0">
                  <c:v>FY14</c:v>
                </c:pt>
                <c:pt idx="1">
                  <c:v>FY15</c:v>
                </c:pt>
                <c:pt idx="2">
                  <c:v>FY16</c:v>
                </c:pt>
                <c:pt idx="3">
                  <c:v>FY17</c:v>
                </c:pt>
                <c:pt idx="4">
                  <c:v>FY18</c:v>
                </c:pt>
                <c:pt idx="5">
                  <c:v>FY19</c:v>
                </c:pt>
                <c:pt idx="6">
                  <c:v>FY20</c:v>
                </c:pt>
                <c:pt idx="7">
                  <c:v>FY21</c:v>
                </c:pt>
                <c:pt idx="8">
                  <c:v>FY22</c:v>
                </c:pt>
                <c:pt idx="9">
                  <c:v>FY23</c:v>
                </c:pt>
                <c:pt idx="10">
                  <c:v>FY24</c:v>
                </c:pt>
                <c:pt idx="11">
                  <c:v>FY25E</c:v>
                </c:pt>
                <c:pt idx="12">
                  <c:v>FY26E</c:v>
                </c:pt>
                <c:pt idx="13">
                  <c:v>FY27E</c:v>
                </c:pt>
                <c:pt idx="14">
                  <c:v>FY28E</c:v>
                </c:pt>
                <c:pt idx="15">
                  <c:v>FY29E</c:v>
                </c:pt>
                <c:pt idx="16">
                  <c:v>FY30E</c:v>
                </c:pt>
              </c:strCache>
            </c:strRef>
          </c:cat>
          <c:val>
            <c:numRef>
              <c:f>'VIC Licence EBITDA'!$D$96:$T$96</c:f>
              <c:numCache>
                <c:formatCode>#,##0.0</c:formatCode>
                <c:ptCount val="17"/>
                <c:pt idx="0">
                  <c:v>32.812512518219876</c:v>
                </c:pt>
                <c:pt idx="1">
                  <c:v>34.78668487819256</c:v>
                </c:pt>
                <c:pt idx="2">
                  <c:v>39.268959837717055</c:v>
                </c:pt>
                <c:pt idx="3">
                  <c:v>37.831248615357808</c:v>
                </c:pt>
                <c:pt idx="4">
                  <c:v>41.619053993431123</c:v>
                </c:pt>
              </c:numCache>
            </c:numRef>
          </c:val>
          <c:smooth val="0"/>
          <c:extLst>
            <c:ext xmlns:c16="http://schemas.microsoft.com/office/drawing/2014/chart" uri="{C3380CC4-5D6E-409C-BE32-E72D297353CC}">
              <c16:uniqueId val="{00000001-2707-4CAC-99A7-668E698E4066}"/>
            </c:ext>
          </c:extLst>
        </c:ser>
        <c:ser>
          <c:idx val="1"/>
          <c:order val="1"/>
          <c:tx>
            <c:v>Current Licence</c:v>
          </c:tx>
          <c:spPr>
            <a:ln w="19050" cap="rnd">
              <a:solidFill>
                <a:schemeClr val="tx2">
                  <a:lumMod val="40000"/>
                  <a:lumOff val="60000"/>
                </a:schemeClr>
              </a:solidFill>
              <a:round/>
            </a:ln>
            <a:effectLst/>
          </c:spPr>
          <c:marker>
            <c:symbol val="diamond"/>
            <c:size val="8"/>
            <c:spPr>
              <a:solidFill>
                <a:schemeClr val="tx2"/>
              </a:solidFill>
              <a:ln w="9525">
                <a:noFill/>
              </a:ln>
              <a:effectLst/>
            </c:spPr>
          </c:marker>
          <c:dPt>
            <c:idx val="4"/>
            <c:marker>
              <c:spPr>
                <a:solidFill>
                  <a:schemeClr val="bg2"/>
                </a:solidFill>
                <a:ln w="9525">
                  <a:noFill/>
                </a:ln>
                <a:effectLst/>
              </c:spPr>
            </c:marker>
            <c:bubble3D val="0"/>
            <c:extLst>
              <c:ext xmlns:c16="http://schemas.microsoft.com/office/drawing/2014/chart" uri="{C3380CC4-5D6E-409C-BE32-E72D297353CC}">
                <c16:uniqueId val="{00000002-2707-4CAC-99A7-668E698E4066}"/>
              </c:ext>
            </c:extLst>
          </c:dPt>
          <c:dLbls>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'VIC Licence EBITDA'!$D$5:$T$5</c:f>
              <c:strCache>
                <c:ptCount val="17"/>
                <c:pt idx="0">
                  <c:v>FY14</c:v>
                </c:pt>
                <c:pt idx="1">
                  <c:v>FY15</c:v>
                </c:pt>
                <c:pt idx="2">
                  <c:v>FY16</c:v>
                </c:pt>
                <c:pt idx="3">
                  <c:v>FY17</c:v>
                </c:pt>
                <c:pt idx="4">
                  <c:v>FY18</c:v>
                </c:pt>
                <c:pt idx="5">
                  <c:v>FY19</c:v>
                </c:pt>
                <c:pt idx="6">
                  <c:v>FY20</c:v>
                </c:pt>
                <c:pt idx="7">
                  <c:v>FY21</c:v>
                </c:pt>
                <c:pt idx="8">
                  <c:v>FY22</c:v>
                </c:pt>
                <c:pt idx="9">
                  <c:v>FY23</c:v>
                </c:pt>
                <c:pt idx="10">
                  <c:v>FY24</c:v>
                </c:pt>
                <c:pt idx="11">
                  <c:v>FY25E</c:v>
                </c:pt>
                <c:pt idx="12">
                  <c:v>FY26E</c:v>
                </c:pt>
                <c:pt idx="13">
                  <c:v>FY27E</c:v>
                </c:pt>
                <c:pt idx="14">
                  <c:v>FY28E</c:v>
                </c:pt>
                <c:pt idx="15">
                  <c:v>FY29E</c:v>
                </c:pt>
                <c:pt idx="16">
                  <c:v>FY30E</c:v>
                </c:pt>
              </c:strCache>
            </c:strRef>
          </c:cat>
          <c:val>
            <c:numRef>
              <c:f>'VIC Licence EBITDA'!$D$97:$T$97</c:f>
              <c:numCache>
                <c:formatCode>[Color10]\+0.0%;[Red]\-0.0%;\-</c:formatCode>
                <c:ptCount val="17"/>
                <c:pt idx="4" formatCode="#,##0.0">
                  <c:v>41.619053993431123</c:v>
                </c:pt>
                <c:pt idx="5" formatCode="#,##0.0">
                  <c:v>58.249186667440107</c:v>
                </c:pt>
                <c:pt idx="6" formatCode="#,##0.0">
                  <c:v>64.805706236461035</c:v>
                </c:pt>
                <c:pt idx="7" formatCode="#,##0.0">
                  <c:v>78.607715874884065</c:v>
                </c:pt>
                <c:pt idx="8" formatCode="#,##0.0">
                  <c:v>87.664377466982685</c:v>
                </c:pt>
                <c:pt idx="9" formatCode="#,##0.0">
                  <c:v>83.586311934357823</c:v>
                </c:pt>
                <c:pt idx="10" formatCode="#,##0.0">
                  <c:v>108.39236575264802</c:v>
                </c:pt>
                <c:pt idx="11" formatCode="#,##0.0">
                  <c:v>88.118955669332593</c:v>
                </c:pt>
                <c:pt idx="12" formatCode="#,##0.0">
                  <c:v>92.663624370197397</c:v>
                </c:pt>
                <c:pt idx="13" formatCode="#,##0.0">
                  <c:v>99.386847729157651</c:v>
                </c:pt>
                <c:pt idx="14" formatCode="#,##0.0">
                  <c:v>106.52654519148692</c:v>
                </c:pt>
              </c:numCache>
            </c:numRef>
          </c:val>
          <c:smooth val="0"/>
          <c:extLst>
            <c:ext xmlns:c16="http://schemas.microsoft.com/office/drawing/2014/chart" uri="{C3380CC4-5D6E-409C-BE32-E72D297353CC}">
              <c16:uniqueId val="{00000003-2707-4CAC-99A7-668E698E4066}"/>
            </c:ext>
          </c:extLst>
        </c:ser>
        <c:ser>
          <c:idx val="2"/>
          <c:order val="2"/>
          <c:tx>
            <c:v>Next Licence</c:v>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dPt>
            <c:idx val="14"/>
            <c:marker>
              <c:spPr>
                <a:solidFill>
                  <a:schemeClr val="tx2"/>
                </a:solidFill>
                <a:ln w="9525">
                  <a:noFill/>
                </a:ln>
                <a:effectLst/>
              </c:spPr>
            </c:marker>
            <c:bubble3D val="0"/>
            <c:extLst>
              <c:ext xmlns:c16="http://schemas.microsoft.com/office/drawing/2014/chart" uri="{C3380CC4-5D6E-409C-BE32-E72D297353CC}">
                <c16:uniqueId val="{00000004-2707-4CAC-99A7-668E698E4066}"/>
              </c:ext>
            </c:extLst>
          </c:dPt>
          <c:dLbls>
            <c:dLbl>
              <c:idx val="14"/>
              <c:delete val="1"/>
              <c:extLst>
                <c:ext xmlns:c15="http://schemas.microsoft.com/office/drawing/2012/chart" uri="{CE6537A1-D6FC-4f65-9D91-7224C49458BB}"/>
                <c:ext xmlns:c16="http://schemas.microsoft.com/office/drawing/2014/chart" uri="{C3380CC4-5D6E-409C-BE32-E72D297353CC}">
                  <c16:uniqueId val="{00000004-2707-4CAC-99A7-668E698E4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'VIC Licence EBITDA'!$D$5:$T$5</c:f>
              <c:strCache>
                <c:ptCount val="17"/>
                <c:pt idx="0">
                  <c:v>FY14</c:v>
                </c:pt>
                <c:pt idx="1">
                  <c:v>FY15</c:v>
                </c:pt>
                <c:pt idx="2">
                  <c:v>FY16</c:v>
                </c:pt>
                <c:pt idx="3">
                  <c:v>FY17</c:v>
                </c:pt>
                <c:pt idx="4">
                  <c:v>FY18</c:v>
                </c:pt>
                <c:pt idx="5">
                  <c:v>FY19</c:v>
                </c:pt>
                <c:pt idx="6">
                  <c:v>FY20</c:v>
                </c:pt>
                <c:pt idx="7">
                  <c:v>FY21</c:v>
                </c:pt>
                <c:pt idx="8">
                  <c:v>FY22</c:v>
                </c:pt>
                <c:pt idx="9">
                  <c:v>FY23</c:v>
                </c:pt>
                <c:pt idx="10">
                  <c:v>FY24</c:v>
                </c:pt>
                <c:pt idx="11">
                  <c:v>FY25E</c:v>
                </c:pt>
                <c:pt idx="12">
                  <c:v>FY26E</c:v>
                </c:pt>
                <c:pt idx="13">
                  <c:v>FY27E</c:v>
                </c:pt>
                <c:pt idx="14">
                  <c:v>FY28E</c:v>
                </c:pt>
                <c:pt idx="15">
                  <c:v>FY29E</c:v>
                </c:pt>
                <c:pt idx="16">
                  <c:v>FY30E</c:v>
                </c:pt>
              </c:strCache>
            </c:strRef>
          </c:cat>
          <c:val>
            <c:numRef>
              <c:f>'VIC Licence EBITDA'!$D$98:$T$98</c:f>
              <c:numCache>
                <c:formatCode>General</c:formatCode>
                <c:ptCount val="17"/>
                <c:pt idx="14" formatCode="#,##0.0">
                  <c:v>106.52654519148692</c:v>
                </c:pt>
                <c:pt idx="15" formatCode="#,##0.0">
                  <c:v>114.1063526494262</c:v>
                </c:pt>
                <c:pt idx="16" formatCode="#,##0.0">
                  <c:v>122.4934802318797</c:v>
                </c:pt>
              </c:numCache>
            </c:numRef>
          </c:val>
          <c:smooth val="0"/>
          <c:extLst>
            <c:ext xmlns:c16="http://schemas.microsoft.com/office/drawing/2014/chart" uri="{C3380CC4-5D6E-409C-BE32-E72D297353CC}">
              <c16:uniqueId val="{00000005-2707-4CAC-99A7-668E698E4066}"/>
            </c:ext>
          </c:extLst>
        </c:ser>
        <c:dLbls>
          <c:showLegendKey val="0"/>
          <c:showVal val="0"/>
          <c:showCatName val="0"/>
          <c:showSerName val="0"/>
          <c:showPercent val="0"/>
          <c:showBubbleSize val="0"/>
        </c:dLbls>
        <c:marker val="1"/>
        <c:smooth val="0"/>
        <c:axId val="811118656"/>
        <c:axId val="811106176"/>
      </c:lineChart>
      <c:catAx>
        <c:axId val="8111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a:pPr>
            <a:endParaRPr lang="en-US"/>
          </a:p>
        </c:txPr>
        <c:crossAx val="811106176"/>
        <c:crosses val="autoZero"/>
        <c:auto val="1"/>
        <c:lblAlgn val="ctr"/>
        <c:lblOffset val="100"/>
        <c:noMultiLvlLbl val="0"/>
      </c:catAx>
      <c:valAx>
        <c:axId val="811106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vert="horz"/>
          <a:lstStyle/>
          <a:p>
            <a:pPr>
              <a:defRPr/>
            </a:pPr>
            <a:endParaRPr lang="en-US"/>
          </a:p>
        </c:txPr>
        <c:crossAx val="811118656"/>
        <c:crosses val="autoZero"/>
        <c:crossBetween val="between"/>
      </c:valAx>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Digital Penetration (LHS)</c:v>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strRef>
              <c:f>'VIC Licence EBITDA'!$D$5:$R$5</c:f>
              <c:strCache>
                <c:ptCount val="15"/>
                <c:pt idx="0">
                  <c:v>FY14</c:v>
                </c:pt>
                <c:pt idx="1">
                  <c:v>FY15</c:v>
                </c:pt>
                <c:pt idx="2">
                  <c:v>FY16</c:v>
                </c:pt>
                <c:pt idx="3">
                  <c:v>FY17</c:v>
                </c:pt>
                <c:pt idx="4">
                  <c:v>FY18</c:v>
                </c:pt>
                <c:pt idx="5">
                  <c:v>FY19</c:v>
                </c:pt>
                <c:pt idx="6">
                  <c:v>FY20</c:v>
                </c:pt>
                <c:pt idx="7">
                  <c:v>FY21</c:v>
                </c:pt>
                <c:pt idx="8">
                  <c:v>FY22</c:v>
                </c:pt>
                <c:pt idx="9">
                  <c:v>FY23</c:v>
                </c:pt>
                <c:pt idx="10">
                  <c:v>FY24</c:v>
                </c:pt>
                <c:pt idx="11">
                  <c:v>FY25E</c:v>
                </c:pt>
                <c:pt idx="12">
                  <c:v>FY26E</c:v>
                </c:pt>
                <c:pt idx="13">
                  <c:v>FY27E</c:v>
                </c:pt>
                <c:pt idx="14">
                  <c:v>FY28E</c:v>
                </c:pt>
              </c:strCache>
            </c:strRef>
          </c:cat>
          <c:val>
            <c:numRef>
              <c:f>'VIC Licence EBITDA'!$D$32:$R$32</c:f>
              <c:numCache>
                <c:formatCode>0.0%</c:formatCode>
                <c:ptCount val="15"/>
                <c:pt idx="0">
                  <c:v>8.6999999999999994E-2</c:v>
                </c:pt>
                <c:pt idx="1">
                  <c:v>0.104</c:v>
                </c:pt>
                <c:pt idx="2">
                  <c:v>0.127</c:v>
                </c:pt>
                <c:pt idx="3">
                  <c:v>0.13700000000000001</c:v>
                </c:pt>
                <c:pt idx="4">
                  <c:v>0.16800000000000001</c:v>
                </c:pt>
                <c:pt idx="5">
                  <c:v>0.23499999999999999</c:v>
                </c:pt>
                <c:pt idx="6">
                  <c:v>0.28026826685492412</c:v>
                </c:pt>
                <c:pt idx="7">
                  <c:v>0.32832653061224487</c:v>
                </c:pt>
                <c:pt idx="8">
                  <c:v>0.37671232876712329</c:v>
                </c:pt>
                <c:pt idx="9">
                  <c:v>0.38403386755367402</c:v>
                </c:pt>
                <c:pt idx="10">
                  <c:v>0.40901048046821831</c:v>
                </c:pt>
                <c:pt idx="11">
                  <c:v>0.42901048046821832</c:v>
                </c:pt>
                <c:pt idx="12">
                  <c:v>0.44901048046821834</c:v>
                </c:pt>
                <c:pt idx="13">
                  <c:v>0.46901048046821836</c:v>
                </c:pt>
                <c:pt idx="14">
                  <c:v>0.48901048046821838</c:v>
                </c:pt>
              </c:numCache>
            </c:numRef>
          </c:val>
          <c:smooth val="0"/>
          <c:extLst>
            <c:ext xmlns:c16="http://schemas.microsoft.com/office/drawing/2014/chart" uri="{C3380CC4-5D6E-409C-BE32-E72D297353CC}">
              <c16:uniqueId val="{00000000-5115-4E95-9218-933B8725A110}"/>
            </c:ext>
          </c:extLst>
        </c:ser>
        <c:dLbls>
          <c:showLegendKey val="0"/>
          <c:showVal val="0"/>
          <c:showCatName val="0"/>
          <c:showSerName val="0"/>
          <c:showPercent val="0"/>
          <c:showBubbleSize val="0"/>
        </c:dLbls>
        <c:marker val="1"/>
        <c:smooth val="0"/>
        <c:axId val="1182677456"/>
        <c:axId val="1182675056"/>
      </c:lineChart>
      <c:lineChart>
        <c:grouping val="standard"/>
        <c:varyColors val="0"/>
        <c:ser>
          <c:idx val="2"/>
          <c:order val="1"/>
          <c:tx>
            <c:v>Retailer Commission (RHS)</c:v>
          </c:tx>
          <c:spPr>
            <a:ln w="19050" cap="rnd">
              <a:solidFill>
                <a:schemeClr val="accent2">
                  <a:lumMod val="60000"/>
                  <a:lumOff val="40000"/>
                </a:schemeClr>
              </a:solidFill>
              <a:round/>
            </a:ln>
            <a:effectLst/>
          </c:spPr>
          <c:marker>
            <c:symbol val="diamond"/>
            <c:size val="8"/>
            <c:spPr>
              <a:solidFill>
                <a:schemeClr val="accent3">
                  <a:lumMod val="60000"/>
                  <a:lumOff val="40000"/>
                </a:schemeClr>
              </a:solidFill>
              <a:ln w="9525">
                <a:noFill/>
              </a:ln>
              <a:effectLst/>
            </c:spPr>
          </c:marker>
          <c:cat>
            <c:strRef>
              <c:f>'VIC Licence EBITDA'!$D$5:$R$5</c:f>
              <c:strCache>
                <c:ptCount val="15"/>
                <c:pt idx="0">
                  <c:v>FY14</c:v>
                </c:pt>
                <c:pt idx="1">
                  <c:v>FY15</c:v>
                </c:pt>
                <c:pt idx="2">
                  <c:v>FY16</c:v>
                </c:pt>
                <c:pt idx="3">
                  <c:v>FY17</c:v>
                </c:pt>
                <c:pt idx="4">
                  <c:v>FY18</c:v>
                </c:pt>
                <c:pt idx="5">
                  <c:v>FY19</c:v>
                </c:pt>
                <c:pt idx="6">
                  <c:v>FY20</c:v>
                </c:pt>
                <c:pt idx="7">
                  <c:v>FY21</c:v>
                </c:pt>
                <c:pt idx="8">
                  <c:v>FY22</c:v>
                </c:pt>
                <c:pt idx="9">
                  <c:v>FY23</c:v>
                </c:pt>
                <c:pt idx="10">
                  <c:v>FY24</c:v>
                </c:pt>
                <c:pt idx="11">
                  <c:v>FY25E</c:v>
                </c:pt>
                <c:pt idx="12">
                  <c:v>FY26E</c:v>
                </c:pt>
                <c:pt idx="13">
                  <c:v>FY27E</c:v>
                </c:pt>
                <c:pt idx="14">
                  <c:v>FY28E</c:v>
                </c:pt>
              </c:strCache>
            </c:strRef>
          </c:cat>
          <c:val>
            <c:numRef>
              <c:f>'VIC Licence EBITDA'!$D$19:$R$19</c:f>
              <c:numCache>
                <c:formatCode>0.0%</c:formatCode>
                <c:ptCount val="15"/>
                <c:pt idx="0">
                  <c:v>9.2999999999999999E-2</c:v>
                </c:pt>
                <c:pt idx="1">
                  <c:v>9.2999999999999999E-2</c:v>
                </c:pt>
                <c:pt idx="2">
                  <c:v>9.2999999999999999E-2</c:v>
                </c:pt>
                <c:pt idx="3">
                  <c:v>9.2999999999999999E-2</c:v>
                </c:pt>
                <c:pt idx="4">
                  <c:v>9.2999999999999999E-2</c:v>
                </c:pt>
                <c:pt idx="5">
                  <c:v>9.2999999999999999E-2</c:v>
                </c:pt>
                <c:pt idx="6">
                  <c:v>0.10050000000000002</c:v>
                </c:pt>
                <c:pt idx="7">
                  <c:v>0.10299999999999999</c:v>
                </c:pt>
                <c:pt idx="8">
                  <c:v>0.10299999999999999</c:v>
                </c:pt>
                <c:pt idx="9">
                  <c:v>0.105</c:v>
                </c:pt>
                <c:pt idx="10">
                  <c:v>0.123</c:v>
                </c:pt>
                <c:pt idx="11">
                  <c:v>0.123</c:v>
                </c:pt>
                <c:pt idx="12">
                  <c:v>0.123</c:v>
                </c:pt>
                <c:pt idx="13">
                  <c:v>0.123</c:v>
                </c:pt>
                <c:pt idx="14">
                  <c:v>0.123</c:v>
                </c:pt>
              </c:numCache>
            </c:numRef>
          </c:val>
          <c:smooth val="0"/>
          <c:extLst>
            <c:ext xmlns:c16="http://schemas.microsoft.com/office/drawing/2014/chart" uri="{C3380CC4-5D6E-409C-BE32-E72D297353CC}">
              <c16:uniqueId val="{00000001-5115-4E95-9218-933B8725A110}"/>
            </c:ext>
          </c:extLst>
        </c:ser>
        <c:dLbls>
          <c:showLegendKey val="0"/>
          <c:showVal val="0"/>
          <c:showCatName val="0"/>
          <c:showSerName val="0"/>
          <c:showPercent val="0"/>
          <c:showBubbleSize val="0"/>
        </c:dLbls>
        <c:marker val="1"/>
        <c:smooth val="0"/>
        <c:axId val="1146800240"/>
        <c:axId val="1146802160"/>
      </c:lineChart>
      <c:catAx>
        <c:axId val="11826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82675056"/>
        <c:crosses val="autoZero"/>
        <c:auto val="1"/>
        <c:lblAlgn val="ctr"/>
        <c:lblOffset val="100"/>
        <c:noMultiLvlLbl val="0"/>
      </c:catAx>
      <c:valAx>
        <c:axId val="1182675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82677456"/>
        <c:crosses val="autoZero"/>
        <c:crossBetween val="between"/>
      </c:valAx>
      <c:valAx>
        <c:axId val="114680216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46800240"/>
        <c:crosses val="max"/>
        <c:crossBetween val="between"/>
      </c:valAx>
      <c:catAx>
        <c:axId val="1146800240"/>
        <c:scaling>
          <c:orientation val="minMax"/>
        </c:scaling>
        <c:delete val="1"/>
        <c:axPos val="b"/>
        <c:numFmt formatCode="General" sourceLinked="1"/>
        <c:majorTickMark val="out"/>
        <c:minorTickMark val="none"/>
        <c:tickLblPos val="nextTo"/>
        <c:crossAx val="1146802160"/>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Turnover</c:v>
          </c:tx>
          <c:spPr>
            <a:ln w="19050" cap="rnd">
              <a:solidFill>
                <a:schemeClr val="bg2">
                  <a:lumMod val="40000"/>
                  <a:lumOff val="60000"/>
                </a:schemeClr>
              </a:solidFill>
              <a:round/>
            </a:ln>
            <a:effectLst/>
          </c:spPr>
          <c:marker>
            <c:symbol val="diamond"/>
            <c:size val="8"/>
            <c:spPr>
              <a:solidFill>
                <a:schemeClr val="bg2"/>
              </a:solidFill>
              <a:ln w="9525">
                <a:noFill/>
              </a:ln>
              <a:effectLst/>
            </c:spPr>
          </c:marker>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72-47F4-8FB3-D2952E12D93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'VIC Licence EBITDA'!$G$5:$R$5</c:f>
              <c:strCache>
                <c:ptCount val="12"/>
                <c:pt idx="0">
                  <c:v>FY17</c:v>
                </c:pt>
                <c:pt idx="1">
                  <c:v>FY18</c:v>
                </c:pt>
                <c:pt idx="2">
                  <c:v>FY19</c:v>
                </c:pt>
                <c:pt idx="3">
                  <c:v>FY20</c:v>
                </c:pt>
                <c:pt idx="4">
                  <c:v>FY21</c:v>
                </c:pt>
                <c:pt idx="5">
                  <c:v>FY22</c:v>
                </c:pt>
                <c:pt idx="6">
                  <c:v>FY23</c:v>
                </c:pt>
                <c:pt idx="7">
                  <c:v>FY24</c:v>
                </c:pt>
                <c:pt idx="8">
                  <c:v>FY25E</c:v>
                </c:pt>
                <c:pt idx="9">
                  <c:v>FY26E</c:v>
                </c:pt>
                <c:pt idx="10">
                  <c:v>FY27E</c:v>
                </c:pt>
                <c:pt idx="11">
                  <c:v>FY28E</c:v>
                </c:pt>
              </c:strCache>
            </c:strRef>
          </c:cat>
          <c:val>
            <c:numRef>
              <c:f>'VIC Licence EBITDA'!$G$103:$R$103</c:f>
              <c:numCache>
                <c:formatCode>0.00</c:formatCode>
                <c:ptCount val="12"/>
                <c:pt idx="0">
                  <c:v>1</c:v>
                </c:pt>
                <c:pt idx="1">
                  <c:v>1.0319682981596134</c:v>
                </c:pt>
                <c:pt idx="2">
                  <c:v>1.2803297502757054</c:v>
                </c:pt>
                <c:pt idx="3">
                  <c:v>1.3003584967228543</c:v>
                </c:pt>
                <c:pt idx="4">
                  <c:v>1.4431850538051283</c:v>
                </c:pt>
                <c:pt idx="5">
                  <c:v>1.5713512499296367</c:v>
                </c:pt>
                <c:pt idx="6">
                  <c:v>1.5274083400763176</c:v>
                </c:pt>
                <c:pt idx="7">
                  <c:v>1.7170822412026365</c:v>
                </c:pt>
                <c:pt idx="8">
                  <c:v>1.5724144982729464</c:v>
                </c:pt>
                <c:pt idx="9">
                  <c:v>1.6418269694363035</c:v>
                </c:pt>
                <c:pt idx="10">
                  <c:v>1.7075000482137555</c:v>
                </c:pt>
                <c:pt idx="11">
                  <c:v>1.7758000501423061</c:v>
                </c:pt>
              </c:numCache>
            </c:numRef>
          </c:val>
          <c:smooth val="0"/>
          <c:extLst>
            <c:ext xmlns:c16="http://schemas.microsoft.com/office/drawing/2014/chart" uri="{C3380CC4-5D6E-409C-BE32-E72D297353CC}">
              <c16:uniqueId val="{00000001-EA72-47F4-8FB3-D2952E12D938}"/>
            </c:ext>
          </c:extLst>
        </c:ser>
        <c:ser>
          <c:idx val="1"/>
          <c:order val="1"/>
          <c:tx>
            <c:v>EBITDA</c:v>
          </c:tx>
          <c:spPr>
            <a:ln w="19050" cap="rnd">
              <a:solidFill>
                <a:schemeClr val="tx2">
                  <a:lumMod val="40000"/>
                  <a:lumOff val="60000"/>
                </a:schemeClr>
              </a:solidFill>
              <a:round/>
            </a:ln>
            <a:effectLst/>
          </c:spPr>
          <c:marker>
            <c:symbol val="diamond"/>
            <c:size val="8"/>
            <c:spPr>
              <a:solidFill>
                <a:schemeClr val="tx2"/>
              </a:solidFill>
              <a:ln w="9525">
                <a:noFill/>
              </a:ln>
              <a:effectLst/>
            </c:spPr>
          </c:marker>
          <c:dPt>
            <c:idx val="4"/>
            <c:bubble3D val="0"/>
            <c:extLst>
              <c:ext xmlns:c16="http://schemas.microsoft.com/office/drawing/2014/chart" uri="{C3380CC4-5D6E-409C-BE32-E72D297353CC}">
                <c16:uniqueId val="{00000002-EA72-47F4-8FB3-D2952E12D938}"/>
              </c:ext>
            </c:extLst>
          </c:dPt>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72-47F4-8FB3-D2952E12D938}"/>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'VIC Licence EBITDA'!$G$5:$R$5</c:f>
              <c:strCache>
                <c:ptCount val="12"/>
                <c:pt idx="0">
                  <c:v>FY17</c:v>
                </c:pt>
                <c:pt idx="1">
                  <c:v>FY18</c:v>
                </c:pt>
                <c:pt idx="2">
                  <c:v>FY19</c:v>
                </c:pt>
                <c:pt idx="3">
                  <c:v>FY20</c:v>
                </c:pt>
                <c:pt idx="4">
                  <c:v>FY21</c:v>
                </c:pt>
                <c:pt idx="5">
                  <c:v>FY22</c:v>
                </c:pt>
                <c:pt idx="6">
                  <c:v>FY23</c:v>
                </c:pt>
                <c:pt idx="7">
                  <c:v>FY24</c:v>
                </c:pt>
                <c:pt idx="8">
                  <c:v>FY25E</c:v>
                </c:pt>
                <c:pt idx="9">
                  <c:v>FY26E</c:v>
                </c:pt>
                <c:pt idx="10">
                  <c:v>FY27E</c:v>
                </c:pt>
                <c:pt idx="11">
                  <c:v>FY28E</c:v>
                </c:pt>
              </c:strCache>
            </c:strRef>
          </c:cat>
          <c:val>
            <c:numRef>
              <c:f>'VIC Licence EBITDA'!$G$104:$R$104</c:f>
              <c:numCache>
                <c:formatCode>0.00</c:formatCode>
                <c:ptCount val="12"/>
                <c:pt idx="0">
                  <c:v>1</c:v>
                </c:pt>
                <c:pt idx="1">
                  <c:v>1.1001237209108565</c:v>
                </c:pt>
                <c:pt idx="2">
                  <c:v>1.5397109215103602</c:v>
                </c:pt>
                <c:pt idx="3">
                  <c:v>1.7130205480490748</c:v>
                </c:pt>
                <c:pt idx="4">
                  <c:v>2.0778514786575886</c:v>
                </c:pt>
                <c:pt idx="5">
                  <c:v>2.3172477958180537</c:v>
                </c:pt>
                <c:pt idx="6">
                  <c:v>2.2094515775624042</c:v>
                </c:pt>
                <c:pt idx="7">
                  <c:v>2.8651543292876021</c:v>
                </c:pt>
                <c:pt idx="8">
                  <c:v>2.3292637408102941</c:v>
                </c:pt>
                <c:pt idx="9">
                  <c:v>2.4493937620811193</c:v>
                </c:pt>
                <c:pt idx="10">
                  <c:v>2.6271098990058448</c:v>
                </c:pt>
                <c:pt idx="11">
                  <c:v>2.8158347686214582</c:v>
                </c:pt>
              </c:numCache>
            </c:numRef>
          </c:val>
          <c:smooth val="0"/>
          <c:extLst>
            <c:ext xmlns:c16="http://schemas.microsoft.com/office/drawing/2014/chart" uri="{C3380CC4-5D6E-409C-BE32-E72D297353CC}">
              <c16:uniqueId val="{00000004-EA72-47F4-8FB3-D2952E12D938}"/>
            </c:ext>
          </c:extLst>
        </c:ser>
        <c:dLbls>
          <c:showLegendKey val="0"/>
          <c:showVal val="0"/>
          <c:showCatName val="0"/>
          <c:showSerName val="0"/>
          <c:showPercent val="0"/>
          <c:showBubbleSize val="0"/>
        </c:dLbls>
        <c:marker val="1"/>
        <c:smooth val="0"/>
        <c:axId val="811118656"/>
        <c:axId val="811106176"/>
      </c:lineChart>
      <c:catAx>
        <c:axId val="8111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a:lstStyle/>
          <a:p>
            <a:pPr>
              <a:defRPr/>
            </a:pPr>
            <a:endParaRPr lang="en-US"/>
          </a:p>
        </c:txPr>
        <c:crossAx val="811106176"/>
        <c:crosses val="autoZero"/>
        <c:auto val="1"/>
        <c:lblAlgn val="ctr"/>
        <c:lblOffset val="100"/>
        <c:noMultiLvlLbl val="0"/>
      </c:catAx>
      <c:valAx>
        <c:axId val="811106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vert="horz"/>
          <a:lstStyle/>
          <a:p>
            <a:pPr>
              <a:defRPr/>
            </a:pPr>
            <a:endParaRPr lang="en-US"/>
          </a:p>
        </c:txPr>
        <c:crossAx val="811118656"/>
        <c:crosses val="autoZero"/>
        <c:crossBetween val="between"/>
      </c:valAx>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solidFill>
              <a:round/>
            </a:ln>
            <a:effectLst/>
          </c:spPr>
          <c:marker>
            <c:symbol val="none"/>
          </c:marker>
          <c:cat>
            <c:numRef>
              <c:f>'[3]Share Price'!$C$3:$C$266</c:f>
              <c:numCache>
                <c:formatCode>General</c:formatCode>
                <c:ptCount val="264"/>
                <c:pt idx="0">
                  <c:v>45341</c:v>
                </c:pt>
                <c:pt idx="1">
                  <c:v>45342</c:v>
                </c:pt>
                <c:pt idx="2">
                  <c:v>45343</c:v>
                </c:pt>
                <c:pt idx="3">
                  <c:v>45344</c:v>
                </c:pt>
                <c:pt idx="4">
                  <c:v>45345</c:v>
                </c:pt>
                <c:pt idx="5">
                  <c:v>45348</c:v>
                </c:pt>
                <c:pt idx="6">
                  <c:v>45349</c:v>
                </c:pt>
                <c:pt idx="7">
                  <c:v>45350</c:v>
                </c:pt>
                <c:pt idx="8">
                  <c:v>45351</c:v>
                </c:pt>
                <c:pt idx="9">
                  <c:v>45352</c:v>
                </c:pt>
                <c:pt idx="10">
                  <c:v>45355</c:v>
                </c:pt>
                <c:pt idx="11">
                  <c:v>45356</c:v>
                </c:pt>
                <c:pt idx="12">
                  <c:v>45357</c:v>
                </c:pt>
                <c:pt idx="13">
                  <c:v>45358</c:v>
                </c:pt>
                <c:pt idx="14">
                  <c:v>45359</c:v>
                </c:pt>
                <c:pt idx="15">
                  <c:v>45362</c:v>
                </c:pt>
                <c:pt idx="16">
                  <c:v>45363</c:v>
                </c:pt>
                <c:pt idx="17">
                  <c:v>45364</c:v>
                </c:pt>
                <c:pt idx="18">
                  <c:v>45365</c:v>
                </c:pt>
                <c:pt idx="19">
                  <c:v>45366</c:v>
                </c:pt>
                <c:pt idx="20">
                  <c:v>45369</c:v>
                </c:pt>
                <c:pt idx="21">
                  <c:v>45370</c:v>
                </c:pt>
                <c:pt idx="22">
                  <c:v>45371</c:v>
                </c:pt>
                <c:pt idx="23">
                  <c:v>45372</c:v>
                </c:pt>
                <c:pt idx="24">
                  <c:v>45373</c:v>
                </c:pt>
                <c:pt idx="25">
                  <c:v>45376</c:v>
                </c:pt>
                <c:pt idx="26">
                  <c:v>45377</c:v>
                </c:pt>
                <c:pt idx="27">
                  <c:v>45378</c:v>
                </c:pt>
                <c:pt idx="28">
                  <c:v>45379</c:v>
                </c:pt>
                <c:pt idx="29">
                  <c:v>45380</c:v>
                </c:pt>
                <c:pt idx="30">
                  <c:v>45383</c:v>
                </c:pt>
                <c:pt idx="31">
                  <c:v>45384</c:v>
                </c:pt>
                <c:pt idx="32">
                  <c:v>45385</c:v>
                </c:pt>
                <c:pt idx="33">
                  <c:v>45386</c:v>
                </c:pt>
                <c:pt idx="34">
                  <c:v>45387</c:v>
                </c:pt>
                <c:pt idx="35">
                  <c:v>45390</c:v>
                </c:pt>
                <c:pt idx="36">
                  <c:v>45391</c:v>
                </c:pt>
                <c:pt idx="37">
                  <c:v>45392</c:v>
                </c:pt>
                <c:pt idx="38">
                  <c:v>45393</c:v>
                </c:pt>
                <c:pt idx="39">
                  <c:v>45394</c:v>
                </c:pt>
                <c:pt idx="40">
                  <c:v>45397</c:v>
                </c:pt>
                <c:pt idx="41">
                  <c:v>45398</c:v>
                </c:pt>
                <c:pt idx="42">
                  <c:v>45399</c:v>
                </c:pt>
                <c:pt idx="43">
                  <c:v>45400</c:v>
                </c:pt>
                <c:pt idx="44">
                  <c:v>45401</c:v>
                </c:pt>
                <c:pt idx="45">
                  <c:v>45404</c:v>
                </c:pt>
                <c:pt idx="46">
                  <c:v>45405</c:v>
                </c:pt>
                <c:pt idx="47">
                  <c:v>45406</c:v>
                </c:pt>
                <c:pt idx="48">
                  <c:v>45407</c:v>
                </c:pt>
                <c:pt idx="49">
                  <c:v>45408</c:v>
                </c:pt>
                <c:pt idx="50">
                  <c:v>45411</c:v>
                </c:pt>
                <c:pt idx="51">
                  <c:v>45412</c:v>
                </c:pt>
                <c:pt idx="52">
                  <c:v>45413</c:v>
                </c:pt>
                <c:pt idx="53">
                  <c:v>45414</c:v>
                </c:pt>
                <c:pt idx="54">
                  <c:v>45415</c:v>
                </c:pt>
                <c:pt idx="55">
                  <c:v>45418</c:v>
                </c:pt>
                <c:pt idx="56">
                  <c:v>45419</c:v>
                </c:pt>
                <c:pt idx="57">
                  <c:v>45420</c:v>
                </c:pt>
                <c:pt idx="58">
                  <c:v>45421</c:v>
                </c:pt>
                <c:pt idx="59">
                  <c:v>45422</c:v>
                </c:pt>
                <c:pt idx="60">
                  <c:v>45425</c:v>
                </c:pt>
                <c:pt idx="61">
                  <c:v>45426</c:v>
                </c:pt>
                <c:pt idx="62">
                  <c:v>45427</c:v>
                </c:pt>
                <c:pt idx="63">
                  <c:v>45428</c:v>
                </c:pt>
                <c:pt idx="64">
                  <c:v>45429</c:v>
                </c:pt>
                <c:pt idx="65">
                  <c:v>45432</c:v>
                </c:pt>
                <c:pt idx="66">
                  <c:v>45433</c:v>
                </c:pt>
                <c:pt idx="67">
                  <c:v>45434</c:v>
                </c:pt>
                <c:pt idx="68">
                  <c:v>45435</c:v>
                </c:pt>
                <c:pt idx="69">
                  <c:v>45436</c:v>
                </c:pt>
                <c:pt idx="70">
                  <c:v>45439</c:v>
                </c:pt>
                <c:pt idx="71">
                  <c:v>45440</c:v>
                </c:pt>
                <c:pt idx="72">
                  <c:v>45441</c:v>
                </c:pt>
                <c:pt idx="73">
                  <c:v>45442</c:v>
                </c:pt>
                <c:pt idx="74">
                  <c:v>45443</c:v>
                </c:pt>
                <c:pt idx="75">
                  <c:v>45446</c:v>
                </c:pt>
                <c:pt idx="76">
                  <c:v>45447</c:v>
                </c:pt>
                <c:pt idx="77">
                  <c:v>45448</c:v>
                </c:pt>
                <c:pt idx="78">
                  <c:v>45449</c:v>
                </c:pt>
                <c:pt idx="79">
                  <c:v>45450</c:v>
                </c:pt>
                <c:pt idx="80">
                  <c:v>45453</c:v>
                </c:pt>
                <c:pt idx="81">
                  <c:v>45454</c:v>
                </c:pt>
                <c:pt idx="82">
                  <c:v>45455</c:v>
                </c:pt>
                <c:pt idx="83">
                  <c:v>45456</c:v>
                </c:pt>
                <c:pt idx="84">
                  <c:v>45457</c:v>
                </c:pt>
                <c:pt idx="85">
                  <c:v>45460</c:v>
                </c:pt>
                <c:pt idx="86">
                  <c:v>45461</c:v>
                </c:pt>
                <c:pt idx="87">
                  <c:v>45462</c:v>
                </c:pt>
                <c:pt idx="88">
                  <c:v>45463</c:v>
                </c:pt>
                <c:pt idx="89">
                  <c:v>45464</c:v>
                </c:pt>
                <c:pt idx="90">
                  <c:v>45467</c:v>
                </c:pt>
                <c:pt idx="91">
                  <c:v>45468</c:v>
                </c:pt>
                <c:pt idx="92">
                  <c:v>45469</c:v>
                </c:pt>
                <c:pt idx="93">
                  <c:v>45470</c:v>
                </c:pt>
                <c:pt idx="94">
                  <c:v>45471</c:v>
                </c:pt>
                <c:pt idx="95">
                  <c:v>45474</c:v>
                </c:pt>
                <c:pt idx="96">
                  <c:v>45475</c:v>
                </c:pt>
                <c:pt idx="97">
                  <c:v>45476</c:v>
                </c:pt>
                <c:pt idx="98">
                  <c:v>45477</c:v>
                </c:pt>
                <c:pt idx="99">
                  <c:v>45478</c:v>
                </c:pt>
                <c:pt idx="100">
                  <c:v>45481</c:v>
                </c:pt>
                <c:pt idx="101">
                  <c:v>45482</c:v>
                </c:pt>
                <c:pt idx="102">
                  <c:v>45483</c:v>
                </c:pt>
                <c:pt idx="103">
                  <c:v>45484</c:v>
                </c:pt>
                <c:pt idx="104">
                  <c:v>45485</c:v>
                </c:pt>
                <c:pt idx="105">
                  <c:v>45488</c:v>
                </c:pt>
                <c:pt idx="106">
                  <c:v>45489</c:v>
                </c:pt>
                <c:pt idx="107">
                  <c:v>45490</c:v>
                </c:pt>
                <c:pt idx="108">
                  <c:v>45491</c:v>
                </c:pt>
                <c:pt idx="109">
                  <c:v>45492</c:v>
                </c:pt>
                <c:pt idx="110">
                  <c:v>45495</c:v>
                </c:pt>
                <c:pt idx="111">
                  <c:v>45496</c:v>
                </c:pt>
                <c:pt idx="112">
                  <c:v>45497</c:v>
                </c:pt>
                <c:pt idx="113">
                  <c:v>45498</c:v>
                </c:pt>
                <c:pt idx="114">
                  <c:v>45499</c:v>
                </c:pt>
                <c:pt idx="115">
                  <c:v>45502</c:v>
                </c:pt>
                <c:pt idx="116">
                  <c:v>45503</c:v>
                </c:pt>
                <c:pt idx="117">
                  <c:v>45504</c:v>
                </c:pt>
                <c:pt idx="118">
                  <c:v>45505</c:v>
                </c:pt>
                <c:pt idx="119">
                  <c:v>45506</c:v>
                </c:pt>
                <c:pt idx="120">
                  <c:v>45509</c:v>
                </c:pt>
                <c:pt idx="121">
                  <c:v>45510</c:v>
                </c:pt>
                <c:pt idx="122">
                  <c:v>45511</c:v>
                </c:pt>
                <c:pt idx="123">
                  <c:v>45512</c:v>
                </c:pt>
                <c:pt idx="124">
                  <c:v>45513</c:v>
                </c:pt>
                <c:pt idx="125">
                  <c:v>45516</c:v>
                </c:pt>
                <c:pt idx="126">
                  <c:v>45517</c:v>
                </c:pt>
                <c:pt idx="127">
                  <c:v>45518</c:v>
                </c:pt>
                <c:pt idx="128">
                  <c:v>45519</c:v>
                </c:pt>
                <c:pt idx="129">
                  <c:v>45520</c:v>
                </c:pt>
                <c:pt idx="130">
                  <c:v>45523</c:v>
                </c:pt>
                <c:pt idx="131">
                  <c:v>45524</c:v>
                </c:pt>
                <c:pt idx="132">
                  <c:v>45525</c:v>
                </c:pt>
                <c:pt idx="133">
                  <c:v>45526</c:v>
                </c:pt>
                <c:pt idx="134">
                  <c:v>45527</c:v>
                </c:pt>
                <c:pt idx="135">
                  <c:v>45530</c:v>
                </c:pt>
                <c:pt idx="136">
                  <c:v>45531</c:v>
                </c:pt>
                <c:pt idx="137">
                  <c:v>45532</c:v>
                </c:pt>
                <c:pt idx="138">
                  <c:v>45533</c:v>
                </c:pt>
                <c:pt idx="139">
                  <c:v>45534</c:v>
                </c:pt>
                <c:pt idx="140">
                  <c:v>45537</c:v>
                </c:pt>
                <c:pt idx="141">
                  <c:v>45538</c:v>
                </c:pt>
                <c:pt idx="142">
                  <c:v>45539</c:v>
                </c:pt>
                <c:pt idx="143">
                  <c:v>45540</c:v>
                </c:pt>
                <c:pt idx="144">
                  <c:v>45541</c:v>
                </c:pt>
                <c:pt idx="145">
                  <c:v>45544</c:v>
                </c:pt>
                <c:pt idx="146">
                  <c:v>45545</c:v>
                </c:pt>
                <c:pt idx="147">
                  <c:v>45546</c:v>
                </c:pt>
                <c:pt idx="148">
                  <c:v>45547</c:v>
                </c:pt>
                <c:pt idx="149">
                  <c:v>45548</c:v>
                </c:pt>
                <c:pt idx="150">
                  <c:v>45551</c:v>
                </c:pt>
                <c:pt idx="151">
                  <c:v>45552</c:v>
                </c:pt>
                <c:pt idx="152">
                  <c:v>45553</c:v>
                </c:pt>
                <c:pt idx="153">
                  <c:v>45554</c:v>
                </c:pt>
                <c:pt idx="154">
                  <c:v>45555</c:v>
                </c:pt>
                <c:pt idx="155">
                  <c:v>45558</c:v>
                </c:pt>
                <c:pt idx="156">
                  <c:v>45559</c:v>
                </c:pt>
                <c:pt idx="157">
                  <c:v>45560</c:v>
                </c:pt>
                <c:pt idx="158">
                  <c:v>45561</c:v>
                </c:pt>
                <c:pt idx="159">
                  <c:v>45562</c:v>
                </c:pt>
                <c:pt idx="160">
                  <c:v>45565</c:v>
                </c:pt>
                <c:pt idx="161">
                  <c:v>45566</c:v>
                </c:pt>
                <c:pt idx="162">
                  <c:v>45567</c:v>
                </c:pt>
                <c:pt idx="163">
                  <c:v>45568</c:v>
                </c:pt>
                <c:pt idx="164">
                  <c:v>45569</c:v>
                </c:pt>
                <c:pt idx="165">
                  <c:v>45572</c:v>
                </c:pt>
                <c:pt idx="166">
                  <c:v>45573</c:v>
                </c:pt>
                <c:pt idx="167">
                  <c:v>45574</c:v>
                </c:pt>
                <c:pt idx="168">
                  <c:v>45575</c:v>
                </c:pt>
                <c:pt idx="169">
                  <c:v>45576</c:v>
                </c:pt>
                <c:pt idx="170">
                  <c:v>45579</c:v>
                </c:pt>
                <c:pt idx="171">
                  <c:v>45580</c:v>
                </c:pt>
                <c:pt idx="172">
                  <c:v>45581</c:v>
                </c:pt>
                <c:pt idx="173">
                  <c:v>45582</c:v>
                </c:pt>
                <c:pt idx="174">
                  <c:v>45583</c:v>
                </c:pt>
                <c:pt idx="175">
                  <c:v>45586</c:v>
                </c:pt>
                <c:pt idx="176">
                  <c:v>45587</c:v>
                </c:pt>
                <c:pt idx="177">
                  <c:v>45588</c:v>
                </c:pt>
                <c:pt idx="178">
                  <c:v>45589</c:v>
                </c:pt>
                <c:pt idx="179">
                  <c:v>45590</c:v>
                </c:pt>
                <c:pt idx="180">
                  <c:v>45593</c:v>
                </c:pt>
                <c:pt idx="181">
                  <c:v>45594</c:v>
                </c:pt>
                <c:pt idx="182">
                  <c:v>45595</c:v>
                </c:pt>
                <c:pt idx="183">
                  <c:v>45596</c:v>
                </c:pt>
                <c:pt idx="184">
                  <c:v>45597</c:v>
                </c:pt>
                <c:pt idx="185">
                  <c:v>45600</c:v>
                </c:pt>
                <c:pt idx="186">
                  <c:v>45601</c:v>
                </c:pt>
                <c:pt idx="187">
                  <c:v>45602</c:v>
                </c:pt>
                <c:pt idx="188">
                  <c:v>45603</c:v>
                </c:pt>
                <c:pt idx="189">
                  <c:v>45604</c:v>
                </c:pt>
                <c:pt idx="190">
                  <c:v>45607</c:v>
                </c:pt>
                <c:pt idx="191">
                  <c:v>45608</c:v>
                </c:pt>
                <c:pt idx="192">
                  <c:v>45609</c:v>
                </c:pt>
                <c:pt idx="193">
                  <c:v>45610</c:v>
                </c:pt>
                <c:pt idx="194">
                  <c:v>45611</c:v>
                </c:pt>
                <c:pt idx="195">
                  <c:v>45614</c:v>
                </c:pt>
                <c:pt idx="196">
                  <c:v>45615</c:v>
                </c:pt>
                <c:pt idx="197">
                  <c:v>45616</c:v>
                </c:pt>
                <c:pt idx="198">
                  <c:v>45617</c:v>
                </c:pt>
                <c:pt idx="199">
                  <c:v>45618</c:v>
                </c:pt>
                <c:pt idx="200">
                  <c:v>45621</c:v>
                </c:pt>
                <c:pt idx="201">
                  <c:v>45622</c:v>
                </c:pt>
                <c:pt idx="202">
                  <c:v>45623</c:v>
                </c:pt>
                <c:pt idx="203">
                  <c:v>45624</c:v>
                </c:pt>
                <c:pt idx="204">
                  <c:v>45625</c:v>
                </c:pt>
                <c:pt idx="205">
                  <c:v>45628</c:v>
                </c:pt>
                <c:pt idx="206">
                  <c:v>45629</c:v>
                </c:pt>
                <c:pt idx="207">
                  <c:v>45630</c:v>
                </c:pt>
                <c:pt idx="208">
                  <c:v>45631</c:v>
                </c:pt>
                <c:pt idx="209">
                  <c:v>45632</c:v>
                </c:pt>
                <c:pt idx="210">
                  <c:v>45635</c:v>
                </c:pt>
                <c:pt idx="211">
                  <c:v>45636</c:v>
                </c:pt>
                <c:pt idx="212">
                  <c:v>45637</c:v>
                </c:pt>
                <c:pt idx="213">
                  <c:v>45638</c:v>
                </c:pt>
                <c:pt idx="214">
                  <c:v>45639</c:v>
                </c:pt>
                <c:pt idx="215">
                  <c:v>45642</c:v>
                </c:pt>
                <c:pt idx="216">
                  <c:v>45643</c:v>
                </c:pt>
                <c:pt idx="217">
                  <c:v>45644</c:v>
                </c:pt>
                <c:pt idx="218">
                  <c:v>45645</c:v>
                </c:pt>
                <c:pt idx="219">
                  <c:v>45646</c:v>
                </c:pt>
                <c:pt idx="220">
                  <c:v>45649</c:v>
                </c:pt>
                <c:pt idx="221">
                  <c:v>45650</c:v>
                </c:pt>
                <c:pt idx="222">
                  <c:v>45651</c:v>
                </c:pt>
                <c:pt idx="223">
                  <c:v>45652</c:v>
                </c:pt>
                <c:pt idx="224">
                  <c:v>45653</c:v>
                </c:pt>
                <c:pt idx="225">
                  <c:v>45656</c:v>
                </c:pt>
                <c:pt idx="226">
                  <c:v>45657</c:v>
                </c:pt>
                <c:pt idx="227">
                  <c:v>45658</c:v>
                </c:pt>
                <c:pt idx="228">
                  <c:v>45659</c:v>
                </c:pt>
                <c:pt idx="229">
                  <c:v>45660</c:v>
                </c:pt>
                <c:pt idx="230">
                  <c:v>45663</c:v>
                </c:pt>
                <c:pt idx="231">
                  <c:v>45664</c:v>
                </c:pt>
                <c:pt idx="232">
                  <c:v>45665</c:v>
                </c:pt>
                <c:pt idx="233">
                  <c:v>45666</c:v>
                </c:pt>
                <c:pt idx="234">
                  <c:v>45667</c:v>
                </c:pt>
                <c:pt idx="235">
                  <c:v>45670</c:v>
                </c:pt>
                <c:pt idx="236">
                  <c:v>45671</c:v>
                </c:pt>
                <c:pt idx="237">
                  <c:v>45672</c:v>
                </c:pt>
                <c:pt idx="238">
                  <c:v>45673</c:v>
                </c:pt>
                <c:pt idx="239">
                  <c:v>45674</c:v>
                </c:pt>
                <c:pt idx="240">
                  <c:v>45677</c:v>
                </c:pt>
                <c:pt idx="241">
                  <c:v>45678</c:v>
                </c:pt>
                <c:pt idx="242">
                  <c:v>45679</c:v>
                </c:pt>
                <c:pt idx="243">
                  <c:v>45680</c:v>
                </c:pt>
                <c:pt idx="244">
                  <c:v>45681</c:v>
                </c:pt>
                <c:pt idx="245">
                  <c:v>45684</c:v>
                </c:pt>
                <c:pt idx="246">
                  <c:v>45685</c:v>
                </c:pt>
                <c:pt idx="247">
                  <c:v>45686</c:v>
                </c:pt>
                <c:pt idx="248">
                  <c:v>45687</c:v>
                </c:pt>
                <c:pt idx="249">
                  <c:v>45688</c:v>
                </c:pt>
                <c:pt idx="250">
                  <c:v>45691</c:v>
                </c:pt>
                <c:pt idx="251">
                  <c:v>45692</c:v>
                </c:pt>
                <c:pt idx="252">
                  <c:v>45693</c:v>
                </c:pt>
                <c:pt idx="253">
                  <c:v>45694</c:v>
                </c:pt>
                <c:pt idx="254">
                  <c:v>45695</c:v>
                </c:pt>
                <c:pt idx="255">
                  <c:v>45698</c:v>
                </c:pt>
                <c:pt idx="256">
                  <c:v>45699</c:v>
                </c:pt>
                <c:pt idx="257">
                  <c:v>45700</c:v>
                </c:pt>
                <c:pt idx="258">
                  <c:v>45701</c:v>
                </c:pt>
                <c:pt idx="259">
                  <c:v>45702</c:v>
                </c:pt>
                <c:pt idx="260">
                  <c:v>45705</c:v>
                </c:pt>
                <c:pt idx="261">
                  <c:v>45706</c:v>
                </c:pt>
                <c:pt idx="262">
                  <c:v>45707</c:v>
                </c:pt>
              </c:numCache>
            </c:numRef>
          </c:cat>
          <c:val>
            <c:numRef>
              <c:f>'[3]Share Price'!$E$3:$E$266</c:f>
              <c:numCache>
                <c:formatCode>General</c:formatCode>
                <c:ptCount val="264"/>
                <c:pt idx="0">
                  <c:v>5.03</c:v>
                </c:pt>
                <c:pt idx="1">
                  <c:v>5.05</c:v>
                </c:pt>
                <c:pt idx="2">
                  <c:v>5.15</c:v>
                </c:pt>
                <c:pt idx="3">
                  <c:v>5.18</c:v>
                </c:pt>
                <c:pt idx="4">
                  <c:v>5.09</c:v>
                </c:pt>
                <c:pt idx="5">
                  <c:v>5.08</c:v>
                </c:pt>
                <c:pt idx="6">
                  <c:v>5.08</c:v>
                </c:pt>
                <c:pt idx="7">
                  <c:v>5.03</c:v>
                </c:pt>
                <c:pt idx="8">
                  <c:v>5.08</c:v>
                </c:pt>
                <c:pt idx="9">
                  <c:v>5.1100000000000003</c:v>
                </c:pt>
                <c:pt idx="10">
                  <c:v>5.09</c:v>
                </c:pt>
                <c:pt idx="11">
                  <c:v>5.0199999999999996</c:v>
                </c:pt>
                <c:pt idx="12">
                  <c:v>5.08</c:v>
                </c:pt>
                <c:pt idx="13">
                  <c:v>5.07</c:v>
                </c:pt>
                <c:pt idx="14">
                  <c:v>5.19</c:v>
                </c:pt>
                <c:pt idx="15">
                  <c:v>5.14</c:v>
                </c:pt>
                <c:pt idx="16">
                  <c:v>5.19</c:v>
                </c:pt>
                <c:pt idx="17">
                  <c:v>5.18</c:v>
                </c:pt>
                <c:pt idx="18">
                  <c:v>5.16</c:v>
                </c:pt>
                <c:pt idx="19">
                  <c:v>5.12</c:v>
                </c:pt>
                <c:pt idx="20">
                  <c:v>5.15</c:v>
                </c:pt>
                <c:pt idx="21">
                  <c:v>5.14</c:v>
                </c:pt>
                <c:pt idx="22">
                  <c:v>5.16</c:v>
                </c:pt>
                <c:pt idx="23">
                  <c:v>5.2</c:v>
                </c:pt>
                <c:pt idx="24">
                  <c:v>5.21</c:v>
                </c:pt>
                <c:pt idx="25">
                  <c:v>5.14</c:v>
                </c:pt>
                <c:pt idx="26">
                  <c:v>5.17</c:v>
                </c:pt>
                <c:pt idx="27">
                  <c:v>5.17</c:v>
                </c:pt>
                <c:pt idx="28">
                  <c:v>5.15</c:v>
                </c:pt>
                <c:pt idx="29">
                  <c:v>5.15</c:v>
                </c:pt>
                <c:pt idx="30">
                  <c:v>5.15</c:v>
                </c:pt>
                <c:pt idx="31">
                  <c:v>5.15</c:v>
                </c:pt>
                <c:pt idx="32">
                  <c:v>5.07</c:v>
                </c:pt>
                <c:pt idx="33">
                  <c:v>5.09</c:v>
                </c:pt>
                <c:pt idx="34">
                  <c:v>5.16</c:v>
                </c:pt>
                <c:pt idx="35">
                  <c:v>5.14</c:v>
                </c:pt>
                <c:pt idx="36">
                  <c:v>5.18</c:v>
                </c:pt>
                <c:pt idx="37">
                  <c:v>5.09</c:v>
                </c:pt>
                <c:pt idx="38">
                  <c:v>5.05</c:v>
                </c:pt>
                <c:pt idx="39">
                  <c:v>5.0599999999999996</c:v>
                </c:pt>
                <c:pt idx="40">
                  <c:v>5.03</c:v>
                </c:pt>
                <c:pt idx="41">
                  <c:v>4.96</c:v>
                </c:pt>
                <c:pt idx="42">
                  <c:v>4.99</c:v>
                </c:pt>
                <c:pt idx="43">
                  <c:v>4.93</c:v>
                </c:pt>
                <c:pt idx="44">
                  <c:v>4.9400000000000004</c:v>
                </c:pt>
                <c:pt idx="45">
                  <c:v>4.96</c:v>
                </c:pt>
                <c:pt idx="46">
                  <c:v>4.92</c:v>
                </c:pt>
                <c:pt idx="47">
                  <c:v>4.9000000000000004</c:v>
                </c:pt>
                <c:pt idx="48">
                  <c:v>4.9000000000000004</c:v>
                </c:pt>
                <c:pt idx="49">
                  <c:v>4.8600000000000003</c:v>
                </c:pt>
                <c:pt idx="50">
                  <c:v>4.87</c:v>
                </c:pt>
                <c:pt idx="51">
                  <c:v>4.88</c:v>
                </c:pt>
                <c:pt idx="52">
                  <c:v>4.87</c:v>
                </c:pt>
                <c:pt idx="53">
                  <c:v>4.82</c:v>
                </c:pt>
                <c:pt idx="54">
                  <c:v>4.9000000000000004</c:v>
                </c:pt>
                <c:pt idx="55">
                  <c:v>4.95</c:v>
                </c:pt>
                <c:pt idx="56">
                  <c:v>5.03</c:v>
                </c:pt>
                <c:pt idx="57">
                  <c:v>5.0199999999999996</c:v>
                </c:pt>
                <c:pt idx="58">
                  <c:v>5.03</c:v>
                </c:pt>
                <c:pt idx="59">
                  <c:v>5.08</c:v>
                </c:pt>
                <c:pt idx="60">
                  <c:v>5.13</c:v>
                </c:pt>
                <c:pt idx="61">
                  <c:v>5.13</c:v>
                </c:pt>
                <c:pt idx="62">
                  <c:v>5.13</c:v>
                </c:pt>
                <c:pt idx="63">
                  <c:v>5.21</c:v>
                </c:pt>
                <c:pt idx="64">
                  <c:v>5.19</c:v>
                </c:pt>
                <c:pt idx="65">
                  <c:v>5.16</c:v>
                </c:pt>
                <c:pt idx="66">
                  <c:v>5.0999999999999996</c:v>
                </c:pt>
                <c:pt idx="67">
                  <c:v>5.08</c:v>
                </c:pt>
                <c:pt idx="68">
                  <c:v>5.0999999999999996</c:v>
                </c:pt>
                <c:pt idx="69">
                  <c:v>4.96</c:v>
                </c:pt>
                <c:pt idx="70">
                  <c:v>5</c:v>
                </c:pt>
                <c:pt idx="71">
                  <c:v>4.97</c:v>
                </c:pt>
                <c:pt idx="72">
                  <c:v>4.8600000000000003</c:v>
                </c:pt>
                <c:pt idx="73">
                  <c:v>4.8499999999999996</c:v>
                </c:pt>
                <c:pt idx="74">
                  <c:v>4.87</c:v>
                </c:pt>
                <c:pt idx="75">
                  <c:v>4.9000000000000004</c:v>
                </c:pt>
                <c:pt idx="76">
                  <c:v>4.95</c:v>
                </c:pt>
                <c:pt idx="77">
                  <c:v>5.08</c:v>
                </c:pt>
                <c:pt idx="78">
                  <c:v>5.16</c:v>
                </c:pt>
                <c:pt idx="79">
                  <c:v>5.17</c:v>
                </c:pt>
                <c:pt idx="80">
                  <c:v>5.17</c:v>
                </c:pt>
                <c:pt idx="81">
                  <c:v>5.17</c:v>
                </c:pt>
                <c:pt idx="82">
                  <c:v>5.07</c:v>
                </c:pt>
                <c:pt idx="83">
                  <c:v>5.13</c:v>
                </c:pt>
                <c:pt idx="84">
                  <c:v>5.19</c:v>
                </c:pt>
                <c:pt idx="85">
                  <c:v>5.19</c:v>
                </c:pt>
                <c:pt idx="86">
                  <c:v>5.2</c:v>
                </c:pt>
                <c:pt idx="87">
                  <c:v>5.19</c:v>
                </c:pt>
                <c:pt idx="88">
                  <c:v>5.22</c:v>
                </c:pt>
                <c:pt idx="89">
                  <c:v>5.17</c:v>
                </c:pt>
                <c:pt idx="90">
                  <c:v>5.15</c:v>
                </c:pt>
                <c:pt idx="91">
                  <c:v>5.19</c:v>
                </c:pt>
                <c:pt idx="92">
                  <c:v>5.16</c:v>
                </c:pt>
                <c:pt idx="93">
                  <c:v>5.12</c:v>
                </c:pt>
                <c:pt idx="94">
                  <c:v>5.07</c:v>
                </c:pt>
                <c:pt idx="95">
                  <c:v>5.08</c:v>
                </c:pt>
                <c:pt idx="96">
                  <c:v>4.99</c:v>
                </c:pt>
                <c:pt idx="97">
                  <c:v>4.92</c:v>
                </c:pt>
                <c:pt idx="98">
                  <c:v>4.93</c:v>
                </c:pt>
                <c:pt idx="99">
                  <c:v>4.8899999999999997</c:v>
                </c:pt>
                <c:pt idx="100">
                  <c:v>4.83</c:v>
                </c:pt>
                <c:pt idx="101">
                  <c:v>4.88</c:v>
                </c:pt>
                <c:pt idx="102">
                  <c:v>4.9400000000000004</c:v>
                </c:pt>
                <c:pt idx="103">
                  <c:v>4.93</c:v>
                </c:pt>
                <c:pt idx="104">
                  <c:v>4.96</c:v>
                </c:pt>
                <c:pt idx="105">
                  <c:v>4.9800000000000004</c:v>
                </c:pt>
                <c:pt idx="106">
                  <c:v>5</c:v>
                </c:pt>
                <c:pt idx="107">
                  <c:v>4.99</c:v>
                </c:pt>
                <c:pt idx="108">
                  <c:v>4.96</c:v>
                </c:pt>
                <c:pt idx="109">
                  <c:v>5</c:v>
                </c:pt>
                <c:pt idx="110">
                  <c:v>4.9400000000000004</c:v>
                </c:pt>
                <c:pt idx="111">
                  <c:v>4.9400000000000004</c:v>
                </c:pt>
                <c:pt idx="112">
                  <c:v>4.97</c:v>
                </c:pt>
                <c:pt idx="113">
                  <c:v>4.9000000000000004</c:v>
                </c:pt>
                <c:pt idx="114">
                  <c:v>4.91</c:v>
                </c:pt>
                <c:pt idx="115">
                  <c:v>4.92</c:v>
                </c:pt>
                <c:pt idx="116">
                  <c:v>4.92</c:v>
                </c:pt>
                <c:pt idx="117">
                  <c:v>4.97</c:v>
                </c:pt>
                <c:pt idx="118">
                  <c:v>4.92</c:v>
                </c:pt>
                <c:pt idx="119">
                  <c:v>4.8899999999999997</c:v>
                </c:pt>
                <c:pt idx="120">
                  <c:v>4.84</c:v>
                </c:pt>
                <c:pt idx="121">
                  <c:v>4.7300000000000004</c:v>
                </c:pt>
                <c:pt idx="122">
                  <c:v>4.72</c:v>
                </c:pt>
                <c:pt idx="123">
                  <c:v>4.8099999999999996</c:v>
                </c:pt>
                <c:pt idx="124">
                  <c:v>4.82</c:v>
                </c:pt>
                <c:pt idx="125">
                  <c:v>4.93</c:v>
                </c:pt>
                <c:pt idx="126">
                  <c:v>4.88</c:v>
                </c:pt>
                <c:pt idx="127">
                  <c:v>4.8899999999999997</c:v>
                </c:pt>
                <c:pt idx="128">
                  <c:v>4.87</c:v>
                </c:pt>
                <c:pt idx="129">
                  <c:v>4.97</c:v>
                </c:pt>
                <c:pt idx="130">
                  <c:v>4.9400000000000004</c:v>
                </c:pt>
                <c:pt idx="131">
                  <c:v>4.92</c:v>
                </c:pt>
                <c:pt idx="132">
                  <c:v>4.83</c:v>
                </c:pt>
                <c:pt idx="133">
                  <c:v>4.88</c:v>
                </c:pt>
                <c:pt idx="134">
                  <c:v>4.8499999999999996</c:v>
                </c:pt>
                <c:pt idx="135">
                  <c:v>4.91</c:v>
                </c:pt>
                <c:pt idx="136">
                  <c:v>4.91</c:v>
                </c:pt>
                <c:pt idx="137">
                  <c:v>4.88</c:v>
                </c:pt>
                <c:pt idx="138">
                  <c:v>4.9400000000000004</c:v>
                </c:pt>
                <c:pt idx="139">
                  <c:v>4.99</c:v>
                </c:pt>
                <c:pt idx="140">
                  <c:v>5.04</c:v>
                </c:pt>
                <c:pt idx="141">
                  <c:v>5.08</c:v>
                </c:pt>
                <c:pt idx="142">
                  <c:v>5.03</c:v>
                </c:pt>
                <c:pt idx="143">
                  <c:v>4.97</c:v>
                </c:pt>
                <c:pt idx="144">
                  <c:v>5</c:v>
                </c:pt>
                <c:pt idx="145">
                  <c:v>4.97</c:v>
                </c:pt>
                <c:pt idx="146">
                  <c:v>5.0199999999999996</c:v>
                </c:pt>
                <c:pt idx="147">
                  <c:v>5.01</c:v>
                </c:pt>
                <c:pt idx="148">
                  <c:v>5.0599999999999996</c:v>
                </c:pt>
                <c:pt idx="149">
                  <c:v>5.05</c:v>
                </c:pt>
                <c:pt idx="150">
                  <c:v>5.12</c:v>
                </c:pt>
                <c:pt idx="151">
                  <c:v>5.09</c:v>
                </c:pt>
                <c:pt idx="152">
                  <c:v>5.0999999999999996</c:v>
                </c:pt>
                <c:pt idx="153">
                  <c:v>5.08</c:v>
                </c:pt>
                <c:pt idx="154">
                  <c:v>5.09</c:v>
                </c:pt>
                <c:pt idx="155">
                  <c:v>5.0599999999999996</c:v>
                </c:pt>
                <c:pt idx="156">
                  <c:v>5.15</c:v>
                </c:pt>
                <c:pt idx="157">
                  <c:v>5.08</c:v>
                </c:pt>
                <c:pt idx="158">
                  <c:v>5.16</c:v>
                </c:pt>
                <c:pt idx="159">
                  <c:v>5.14</c:v>
                </c:pt>
                <c:pt idx="160">
                  <c:v>5.12</c:v>
                </c:pt>
                <c:pt idx="161">
                  <c:v>5.09</c:v>
                </c:pt>
                <c:pt idx="162">
                  <c:v>5.04</c:v>
                </c:pt>
                <c:pt idx="163">
                  <c:v>5.01</c:v>
                </c:pt>
                <c:pt idx="164">
                  <c:v>5.03</c:v>
                </c:pt>
                <c:pt idx="165">
                  <c:v>5</c:v>
                </c:pt>
                <c:pt idx="166">
                  <c:v>5.0199999999999996</c:v>
                </c:pt>
                <c:pt idx="167">
                  <c:v>5.05</c:v>
                </c:pt>
                <c:pt idx="168">
                  <c:v>5.05</c:v>
                </c:pt>
                <c:pt idx="169">
                  <c:v>5.0199999999999996</c:v>
                </c:pt>
                <c:pt idx="170">
                  <c:v>5.03</c:v>
                </c:pt>
                <c:pt idx="171">
                  <c:v>5.08</c:v>
                </c:pt>
                <c:pt idx="172">
                  <c:v>5.12</c:v>
                </c:pt>
                <c:pt idx="173">
                  <c:v>5.1100000000000003</c:v>
                </c:pt>
                <c:pt idx="174">
                  <c:v>5.13</c:v>
                </c:pt>
                <c:pt idx="175">
                  <c:v>5.12</c:v>
                </c:pt>
                <c:pt idx="176">
                  <c:v>5.03</c:v>
                </c:pt>
                <c:pt idx="177">
                  <c:v>5.03</c:v>
                </c:pt>
                <c:pt idx="178">
                  <c:v>4.99</c:v>
                </c:pt>
                <c:pt idx="179">
                  <c:v>4.97</c:v>
                </c:pt>
                <c:pt idx="180">
                  <c:v>5.01</c:v>
                </c:pt>
                <c:pt idx="181">
                  <c:v>5.03</c:v>
                </c:pt>
                <c:pt idx="182">
                  <c:v>5.01</c:v>
                </c:pt>
                <c:pt idx="183">
                  <c:v>4.99</c:v>
                </c:pt>
                <c:pt idx="184">
                  <c:v>5</c:v>
                </c:pt>
                <c:pt idx="185">
                  <c:v>5.07</c:v>
                </c:pt>
                <c:pt idx="186">
                  <c:v>5.01</c:v>
                </c:pt>
                <c:pt idx="187">
                  <c:v>5.07</c:v>
                </c:pt>
                <c:pt idx="188">
                  <c:v>5.01</c:v>
                </c:pt>
                <c:pt idx="189">
                  <c:v>4.99</c:v>
                </c:pt>
                <c:pt idx="190">
                  <c:v>4.95</c:v>
                </c:pt>
                <c:pt idx="191">
                  <c:v>5.07</c:v>
                </c:pt>
                <c:pt idx="192">
                  <c:v>5.05</c:v>
                </c:pt>
                <c:pt idx="193">
                  <c:v>5.07</c:v>
                </c:pt>
                <c:pt idx="194">
                  <c:v>5.0599999999999996</c:v>
                </c:pt>
                <c:pt idx="195">
                  <c:v>5.0599999999999996</c:v>
                </c:pt>
                <c:pt idx="196">
                  <c:v>5.09</c:v>
                </c:pt>
                <c:pt idx="197">
                  <c:v>5.07</c:v>
                </c:pt>
                <c:pt idx="198">
                  <c:v>5.0599999999999996</c:v>
                </c:pt>
                <c:pt idx="199">
                  <c:v>5.12</c:v>
                </c:pt>
                <c:pt idx="200">
                  <c:v>5.12</c:v>
                </c:pt>
                <c:pt idx="201">
                  <c:v>5.16</c:v>
                </c:pt>
                <c:pt idx="202">
                  <c:v>5.24</c:v>
                </c:pt>
                <c:pt idx="203">
                  <c:v>5.25</c:v>
                </c:pt>
                <c:pt idx="204">
                  <c:v>5.18</c:v>
                </c:pt>
                <c:pt idx="205">
                  <c:v>5.12</c:v>
                </c:pt>
                <c:pt idx="206">
                  <c:v>5.18</c:v>
                </c:pt>
                <c:pt idx="207">
                  <c:v>5.15</c:v>
                </c:pt>
                <c:pt idx="208">
                  <c:v>5.2</c:v>
                </c:pt>
                <c:pt idx="209">
                  <c:v>5.16</c:v>
                </c:pt>
                <c:pt idx="210">
                  <c:v>5.14</c:v>
                </c:pt>
                <c:pt idx="211">
                  <c:v>5.18</c:v>
                </c:pt>
                <c:pt idx="212">
                  <c:v>5.15</c:v>
                </c:pt>
                <c:pt idx="213">
                  <c:v>5.1100000000000003</c:v>
                </c:pt>
                <c:pt idx="214">
                  <c:v>5.09</c:v>
                </c:pt>
                <c:pt idx="215">
                  <c:v>5.0599999999999996</c:v>
                </c:pt>
                <c:pt idx="216">
                  <c:v>5.15</c:v>
                </c:pt>
                <c:pt idx="217">
                  <c:v>5.05</c:v>
                </c:pt>
                <c:pt idx="218">
                  <c:v>4.95</c:v>
                </c:pt>
                <c:pt idx="219">
                  <c:v>5</c:v>
                </c:pt>
                <c:pt idx="220">
                  <c:v>5.03</c:v>
                </c:pt>
                <c:pt idx="221">
                  <c:v>5.04</c:v>
                </c:pt>
                <c:pt idx="222">
                  <c:v>5.04</c:v>
                </c:pt>
                <c:pt idx="223">
                  <c:v>5.04</c:v>
                </c:pt>
                <c:pt idx="224">
                  <c:v>5.0199999999999996</c:v>
                </c:pt>
                <c:pt idx="225">
                  <c:v>5.03</c:v>
                </c:pt>
                <c:pt idx="226">
                  <c:v>4.9400000000000004</c:v>
                </c:pt>
                <c:pt idx="227">
                  <c:v>4.9400000000000004</c:v>
                </c:pt>
                <c:pt idx="228">
                  <c:v>4.9800000000000004</c:v>
                </c:pt>
                <c:pt idx="229">
                  <c:v>5.0199999999999996</c:v>
                </c:pt>
                <c:pt idx="230">
                  <c:v>5.01</c:v>
                </c:pt>
                <c:pt idx="231">
                  <c:v>5.03</c:v>
                </c:pt>
                <c:pt idx="232">
                  <c:v>5</c:v>
                </c:pt>
                <c:pt idx="233">
                  <c:v>4.91</c:v>
                </c:pt>
                <c:pt idx="234">
                  <c:v>4.8600000000000003</c:v>
                </c:pt>
                <c:pt idx="235">
                  <c:v>4.8600000000000003</c:v>
                </c:pt>
                <c:pt idx="236">
                  <c:v>4.8499999999999996</c:v>
                </c:pt>
                <c:pt idx="237">
                  <c:v>4.8499999999999996</c:v>
                </c:pt>
                <c:pt idx="238">
                  <c:v>4.84</c:v>
                </c:pt>
                <c:pt idx="239">
                  <c:v>4.82</c:v>
                </c:pt>
                <c:pt idx="240">
                  <c:v>4.82</c:v>
                </c:pt>
                <c:pt idx="241">
                  <c:v>4.87</c:v>
                </c:pt>
                <c:pt idx="242">
                  <c:v>4.91</c:v>
                </c:pt>
                <c:pt idx="243">
                  <c:v>4.88</c:v>
                </c:pt>
                <c:pt idx="244">
                  <c:v>4.92</c:v>
                </c:pt>
                <c:pt idx="245">
                  <c:v>4.92</c:v>
                </c:pt>
                <c:pt idx="246">
                  <c:v>4.9400000000000004</c:v>
                </c:pt>
                <c:pt idx="247">
                  <c:v>5.04</c:v>
                </c:pt>
                <c:pt idx="248">
                  <c:v>5</c:v>
                </c:pt>
                <c:pt idx="249">
                  <c:v>5.05</c:v>
                </c:pt>
                <c:pt idx="250">
                  <c:v>4.96</c:v>
                </c:pt>
                <c:pt idx="251">
                  <c:v>4.87</c:v>
                </c:pt>
                <c:pt idx="252">
                  <c:v>4.88</c:v>
                </c:pt>
                <c:pt idx="253">
                  <c:v>4.93</c:v>
                </c:pt>
                <c:pt idx="254">
                  <c:v>4.95</c:v>
                </c:pt>
                <c:pt idx="255">
                  <c:v>4.91</c:v>
                </c:pt>
                <c:pt idx="256">
                  <c:v>4.93</c:v>
                </c:pt>
                <c:pt idx="257">
                  <c:v>4.92</c:v>
                </c:pt>
                <c:pt idx="258">
                  <c:v>4.95</c:v>
                </c:pt>
                <c:pt idx="259">
                  <c:v>4.9800000000000004</c:v>
                </c:pt>
                <c:pt idx="260">
                  <c:v>4.97</c:v>
                </c:pt>
                <c:pt idx="261">
                  <c:v>4.92</c:v>
                </c:pt>
                <c:pt idx="262">
                  <c:v>5.07</c:v>
                </c:pt>
              </c:numCache>
            </c:numRef>
          </c:val>
          <c:smooth val="0"/>
          <c:extLst>
            <c:ext xmlns:c16="http://schemas.microsoft.com/office/drawing/2014/chart" uri="{C3380CC4-5D6E-409C-BE32-E72D297353CC}">
              <c16:uniqueId val="{00000000-FBC0-4403-BAF2-42C4C2E7E197}"/>
            </c:ext>
          </c:extLst>
        </c:ser>
        <c:dLbls>
          <c:showLegendKey val="0"/>
          <c:showVal val="0"/>
          <c:showCatName val="0"/>
          <c:showSerName val="0"/>
          <c:showPercent val="0"/>
          <c:showBubbleSize val="0"/>
        </c:dLbls>
        <c:smooth val="0"/>
        <c:axId val="109527527"/>
        <c:axId val="109524903"/>
      </c:lineChart>
      <c:catAx>
        <c:axId val="109527527"/>
        <c:scaling>
          <c:orientation val="minMax"/>
        </c:scaling>
        <c:delete val="0"/>
        <c:axPos val="b"/>
        <c:numFmt formatCode="mmm\-yy" sourceLinked="0"/>
        <c:majorTickMark val="in"/>
        <c:minorTickMark val="none"/>
        <c:tickLblPos val="nextTo"/>
        <c:spPr>
          <a:noFill/>
          <a:ln w="9525" cap="flat" cmpd="sng" algn="ctr">
            <a:noFill/>
            <a:round/>
          </a:ln>
          <a:effectLst/>
        </c:spPr>
        <c:txPr>
          <a:bodyPr rot="-5400000"/>
          <a:lstStyle/>
          <a:p>
            <a:pPr>
              <a:defRPr/>
            </a:pPr>
            <a:endParaRPr lang="en-US"/>
          </a:p>
        </c:txPr>
        <c:crossAx val="109524903"/>
        <c:crosses val="autoZero"/>
        <c:auto val="1"/>
        <c:lblAlgn val="ctr"/>
        <c:lblOffset val="100"/>
        <c:tickLblSkip val="1"/>
        <c:noMultiLvlLbl val="1"/>
      </c:catAx>
      <c:valAx>
        <c:axId val="109524903"/>
        <c:scaling>
          <c:orientation val="minMax"/>
          <c:max val="6"/>
          <c:min val="4"/>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vert="horz"/>
          <a:lstStyle/>
          <a:p>
            <a:pPr>
              <a:defRPr/>
            </a:pPr>
            <a:endParaRPr lang="en-US"/>
          </a:p>
        </c:txPr>
        <c:crossAx val="109527527"/>
        <c:crosses val="autoZero"/>
        <c:crossBetween val="between"/>
        <c:majorUnit val="0.5"/>
      </c:valAx>
    </c:plotArea>
    <c:plotVisOnly val="1"/>
    <c:dispBlanksAs val="gap"/>
    <c:showDLblsOverMax val="0"/>
    <c:extLst/>
  </c:chart>
  <c:spPr>
    <a:no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'LT VC'!$H$5:$U$5</c:f>
              <c:strCache>
                <c:ptCount val="14"/>
                <c:pt idx="0">
                  <c:v>1H18A</c:v>
                </c:pt>
                <c:pt idx="1">
                  <c:v>2H18A</c:v>
                </c:pt>
                <c:pt idx="2">
                  <c:v>1H19A</c:v>
                </c:pt>
                <c:pt idx="3">
                  <c:v>2H19A</c:v>
                </c:pt>
                <c:pt idx="4">
                  <c:v>1H20A</c:v>
                </c:pt>
                <c:pt idx="5">
                  <c:v>2H20A</c:v>
                </c:pt>
                <c:pt idx="6">
                  <c:v>1H21A</c:v>
                </c:pt>
                <c:pt idx="7">
                  <c:v>2H21A</c:v>
                </c:pt>
                <c:pt idx="8">
                  <c:v>1H22A</c:v>
                </c:pt>
                <c:pt idx="9">
                  <c:v>2H22A</c:v>
                </c:pt>
                <c:pt idx="10">
                  <c:v>1H23A</c:v>
                </c:pt>
                <c:pt idx="11">
                  <c:v>2H23A</c:v>
                </c:pt>
                <c:pt idx="12">
                  <c:v>1H24A</c:v>
                </c:pt>
                <c:pt idx="13">
                  <c:v>2H24A</c:v>
                </c:pt>
              </c:strCache>
            </c:strRef>
          </c:cat>
          <c:val>
            <c:numRef>
              <c:f>'LT VC'!$H$18:$U$18</c:f>
              <c:numCache>
                <c:formatCode>0.0%</c:formatCode>
                <c:ptCount val="14"/>
                <c:pt idx="0">
                  <c:v>0.22721805902488665</c:v>
                </c:pt>
                <c:pt idx="1">
                  <c:v>0.23194026956268787</c:v>
                </c:pt>
                <c:pt idx="2">
                  <c:v>0.23201856148491878</c:v>
                </c:pt>
                <c:pt idx="3">
                  <c:v>0.23498888065233506</c:v>
                </c:pt>
                <c:pt idx="4">
                  <c:v>0.23449216087252897</c:v>
                </c:pt>
                <c:pt idx="5">
                  <c:v>0.24066719618745036</c:v>
                </c:pt>
                <c:pt idx="6">
                  <c:v>0.23967501692620177</c:v>
                </c:pt>
                <c:pt idx="7">
                  <c:v>0.24762550881953868</c:v>
                </c:pt>
                <c:pt idx="8">
                  <c:v>0.24960951579959151</c:v>
                </c:pt>
                <c:pt idx="9">
                  <c:v>0.25265673143432049</c:v>
                </c:pt>
                <c:pt idx="10">
                  <c:v>0.25716380866425992</c:v>
                </c:pt>
                <c:pt idx="11">
                  <c:v>0.25846006302233188</c:v>
                </c:pt>
                <c:pt idx="12">
                  <c:v>0.26267042512799865</c:v>
                </c:pt>
                <c:pt idx="13">
                  <c:v>0.26317125164957872</c:v>
                </c:pt>
              </c:numCache>
            </c:numRef>
          </c:val>
          <c:smooth val="0"/>
          <c:extLst>
            <c:ext xmlns:c16="http://schemas.microsoft.com/office/drawing/2014/chart" uri="{C3380CC4-5D6E-409C-BE32-E72D297353CC}">
              <c16:uniqueId val="{00000000-E12F-4D4E-8B51-61136F062D72}"/>
            </c:ext>
          </c:extLst>
        </c:ser>
        <c:dLbls>
          <c:showLegendKey val="0"/>
          <c:showVal val="0"/>
          <c:showCatName val="0"/>
          <c:showSerName val="0"/>
          <c:showPercent val="0"/>
          <c:showBubbleSize val="0"/>
        </c:dLbls>
        <c:marker val="1"/>
        <c:smooth val="0"/>
        <c:axId val="1869347727"/>
        <c:axId val="1887134927"/>
      </c:lineChart>
      <c:catAx>
        <c:axId val="186934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87134927"/>
        <c:crosses val="autoZero"/>
        <c:auto val="1"/>
        <c:lblAlgn val="ctr"/>
        <c:lblOffset val="100"/>
        <c:noMultiLvlLbl val="0"/>
      </c:catAx>
      <c:valAx>
        <c:axId val="188713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69347727"/>
        <c:crosses val="autoZero"/>
        <c:crossBetween val="between"/>
      </c:valAx>
    </c:plotArea>
    <c:plotVisOnly val="1"/>
    <c:dispBlanksAs val="gap"/>
    <c:showDLblsOverMax val="0"/>
    <c:extLst/>
  </c:chart>
  <c:spPr>
    <a:ln>
      <a:noFill/>
    </a:ln>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'LT VC'!$AA$3:$AG$3</c:f>
              <c:strCache>
                <c:ptCount val="7"/>
                <c:pt idx="0">
                  <c:v>FY18</c:v>
                </c:pt>
                <c:pt idx="1">
                  <c:v>FY19</c:v>
                </c:pt>
                <c:pt idx="2">
                  <c:v>FY20</c:v>
                </c:pt>
                <c:pt idx="3">
                  <c:v>FY21</c:v>
                </c:pt>
                <c:pt idx="4">
                  <c:v>FY22</c:v>
                </c:pt>
                <c:pt idx="5">
                  <c:v>FY23</c:v>
                </c:pt>
                <c:pt idx="6">
                  <c:v>FY24</c:v>
                </c:pt>
              </c:strCache>
            </c:strRef>
          </c:cat>
          <c:val>
            <c:numRef>
              <c:f>'LT VC'!$AA$18:$AG$18</c:f>
              <c:numCache>
                <c:formatCode>0.0%</c:formatCode>
                <c:ptCount val="7"/>
                <c:pt idx="0">
                  <c:v>0.22952371934475904</c:v>
                </c:pt>
                <c:pt idx="1">
                  <c:v>0.23353520060560182</c:v>
                </c:pt>
                <c:pt idx="2">
                  <c:v>0.23734409391049155</c:v>
                </c:pt>
                <c:pt idx="3">
                  <c:v>0.24364622161978991</c:v>
                </c:pt>
                <c:pt idx="4">
                  <c:v>0.25109834403514697</c:v>
                </c:pt>
                <c:pt idx="5">
                  <c:v>0.25774918022644311</c:v>
                </c:pt>
                <c:pt idx="6">
                  <c:v>0.26293649723607926</c:v>
                </c:pt>
              </c:numCache>
            </c:numRef>
          </c:val>
          <c:smooth val="0"/>
          <c:extLst>
            <c:ext xmlns:c16="http://schemas.microsoft.com/office/drawing/2014/chart" uri="{C3380CC4-5D6E-409C-BE32-E72D297353CC}">
              <c16:uniqueId val="{00000000-BBF4-41DB-93F2-1652B64F12F3}"/>
            </c:ext>
          </c:extLst>
        </c:ser>
        <c:dLbls>
          <c:showLegendKey val="0"/>
          <c:showVal val="0"/>
          <c:showCatName val="0"/>
          <c:showSerName val="0"/>
          <c:showPercent val="0"/>
          <c:showBubbleSize val="0"/>
        </c:dLbls>
        <c:marker val="1"/>
        <c:smooth val="0"/>
        <c:axId val="1869347727"/>
        <c:axId val="1887134927"/>
      </c:lineChart>
      <c:catAx>
        <c:axId val="186934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n-US"/>
          </a:p>
        </c:txPr>
        <c:crossAx val="1887134927"/>
        <c:crosses val="autoZero"/>
        <c:auto val="1"/>
        <c:lblAlgn val="ctr"/>
        <c:lblOffset val="100"/>
        <c:noMultiLvlLbl val="0"/>
      </c:catAx>
      <c:valAx>
        <c:axId val="18871349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vert="horz"/>
          <a:lstStyle/>
          <a:p>
            <a:pPr>
              <a:defRPr/>
            </a:pPr>
            <a:endParaRPr lang="en-US"/>
          </a:p>
        </c:txPr>
        <c:crossAx val="1869347727"/>
        <c:crosses val="autoZero"/>
        <c:crossBetween val="between"/>
      </c:valAx>
    </c:plotArea>
    <c:plotVisOnly val="1"/>
    <c:dispBlanksAs val="gap"/>
    <c:showDLblsOverMax val="0"/>
    <c:extLst/>
  </c:chart>
  <c:spPr>
    <a:ln>
      <a:noFill/>
    </a:ln>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74146</xdr:colOff>
      <xdr:row>302</xdr:row>
      <xdr:rowOff>32434</xdr:rowOff>
    </xdr:from>
    <xdr:ext cx="8933333" cy="3219048"/>
    <xdr:pic>
      <xdr:nvPicPr>
        <xdr:cNvPr id="2" name="Picture 1">
          <a:extLst>
            <a:ext uri="{FF2B5EF4-FFF2-40B4-BE49-F238E27FC236}">
              <a16:creationId xmlns:a16="http://schemas.microsoft.com/office/drawing/2014/main" id="{54CCEF66-3E91-4585-9257-791326F7BA55}"/>
            </a:ext>
          </a:extLst>
        </xdr:cNvPr>
        <xdr:cNvPicPr>
          <a:picLocks noChangeAspect="1"/>
        </xdr:cNvPicPr>
      </xdr:nvPicPr>
      <xdr:blipFill>
        <a:blip xmlns:r="http://schemas.openxmlformats.org/officeDocument/2006/relationships" r:embed="rId1"/>
        <a:stretch>
          <a:fillRect/>
        </a:stretch>
      </xdr:blipFill>
      <xdr:spPr>
        <a:xfrm>
          <a:off x="74146" y="42547552"/>
          <a:ext cx="8933333" cy="3219048"/>
        </a:xfrm>
        <a:prstGeom prst="rect">
          <a:avLst/>
        </a:prstGeom>
      </xdr:spPr>
    </xdr:pic>
    <xdr:clientData/>
  </xdr:oneCellAnchor>
  <xdr:twoCellAnchor>
    <xdr:from>
      <xdr:col>31</xdr:col>
      <xdr:colOff>330725</xdr:colOff>
      <xdr:row>288</xdr:row>
      <xdr:rowOff>59271</xdr:rowOff>
    </xdr:from>
    <xdr:to>
      <xdr:col>39</xdr:col>
      <xdr:colOff>162500</xdr:colOff>
      <xdr:row>309</xdr:row>
      <xdr:rowOff>157971</xdr:rowOff>
    </xdr:to>
    <xdr:graphicFrame macro="">
      <xdr:nvGraphicFramePr>
        <xdr:cNvPr id="4" name="Chart 3">
          <a:extLst>
            <a:ext uri="{FF2B5EF4-FFF2-40B4-BE49-F238E27FC236}">
              <a16:creationId xmlns:a16="http://schemas.microsoft.com/office/drawing/2014/main" id="{09204DA2-623E-479A-855C-6C9FEA32F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136312</xdr:colOff>
      <xdr:row>41</xdr:row>
      <xdr:rowOff>94128</xdr:rowOff>
    </xdr:from>
    <xdr:to>
      <xdr:col>40</xdr:col>
      <xdr:colOff>602900</xdr:colOff>
      <xdr:row>59</xdr:row>
      <xdr:rowOff>150246</xdr:rowOff>
    </xdr:to>
    <xdr:graphicFrame macro="">
      <xdr:nvGraphicFramePr>
        <xdr:cNvPr id="6" name="Chart 5">
          <a:extLst>
            <a:ext uri="{FF2B5EF4-FFF2-40B4-BE49-F238E27FC236}">
              <a16:creationId xmlns:a16="http://schemas.microsoft.com/office/drawing/2014/main" id="{E670F5EA-643F-4A4A-9307-3D13D1BE6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227479</xdr:colOff>
      <xdr:row>331</xdr:row>
      <xdr:rowOff>44263</xdr:rowOff>
    </xdr:from>
    <xdr:to>
      <xdr:col>38</xdr:col>
      <xdr:colOff>59253</xdr:colOff>
      <xdr:row>349</xdr:row>
      <xdr:rowOff>9614</xdr:rowOff>
    </xdr:to>
    <xdr:graphicFrame macro="">
      <xdr:nvGraphicFramePr>
        <xdr:cNvPr id="7" name="Chart 6">
          <a:extLst>
            <a:ext uri="{FF2B5EF4-FFF2-40B4-BE49-F238E27FC236}">
              <a16:creationId xmlns:a16="http://schemas.microsoft.com/office/drawing/2014/main" id="{4FE312BD-A1D7-493E-B841-9A91E6199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0</xdr:colOff>
      <xdr:row>226</xdr:row>
      <xdr:rowOff>0</xdr:rowOff>
    </xdr:from>
    <xdr:to>
      <xdr:col>41</xdr:col>
      <xdr:colOff>396862</xdr:colOff>
      <xdr:row>244</xdr:row>
      <xdr:rowOff>27542</xdr:rowOff>
    </xdr:to>
    <xdr:graphicFrame macro="">
      <xdr:nvGraphicFramePr>
        <xdr:cNvPr id="8" name="Chart 7">
          <a:extLst>
            <a:ext uri="{FF2B5EF4-FFF2-40B4-BE49-F238E27FC236}">
              <a16:creationId xmlns:a16="http://schemas.microsoft.com/office/drawing/2014/main" id="{B24CA3DF-BF7E-4D96-BD41-BC1AD5948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530678</xdr:colOff>
      <xdr:row>301</xdr:row>
      <xdr:rowOff>81643</xdr:rowOff>
    </xdr:from>
    <xdr:to>
      <xdr:col>23</xdr:col>
      <xdr:colOff>412160</xdr:colOff>
      <xdr:row>319</xdr:row>
      <xdr:rowOff>110547</xdr:rowOff>
    </xdr:to>
    <xdr:graphicFrame macro="">
      <xdr:nvGraphicFramePr>
        <xdr:cNvPr id="9" name="Chart 8">
          <a:extLst>
            <a:ext uri="{FF2B5EF4-FFF2-40B4-BE49-F238E27FC236}">
              <a16:creationId xmlns:a16="http://schemas.microsoft.com/office/drawing/2014/main" id="{546AFEC7-7A91-4B40-9B31-C7EA1B8DF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392204</xdr:colOff>
      <xdr:row>24</xdr:row>
      <xdr:rowOff>134469</xdr:rowOff>
    </xdr:from>
    <xdr:to>
      <xdr:col>20</xdr:col>
      <xdr:colOff>343321</xdr:colOff>
      <xdr:row>43</xdr:row>
      <xdr:rowOff>33705</xdr:rowOff>
    </xdr:to>
    <xdr:graphicFrame macro="">
      <xdr:nvGraphicFramePr>
        <xdr:cNvPr id="10" name="Chart 9">
          <a:extLst>
            <a:ext uri="{FF2B5EF4-FFF2-40B4-BE49-F238E27FC236}">
              <a16:creationId xmlns:a16="http://schemas.microsoft.com/office/drawing/2014/main" id="{00EFB669-1D1E-BF2F-9740-00A94D6DF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0.09099</cdr:x>
      <cdr:y>0.30349</cdr:y>
    </cdr:from>
    <cdr:to>
      <cdr:x>0.46452</cdr:x>
      <cdr:y>0.30738</cdr:y>
    </cdr:to>
    <cdr:cxnSp macro="">
      <cdr:nvCxnSpPr>
        <cdr:cNvPr id="3" name="Straight Arrow Connector 2">
          <a:extLst xmlns:a="http://schemas.openxmlformats.org/drawingml/2006/main">
            <a:ext uri="{FF2B5EF4-FFF2-40B4-BE49-F238E27FC236}">
              <a16:creationId xmlns:a16="http://schemas.microsoft.com/office/drawing/2014/main" id="{80BA88F0-3290-2037-7EC7-ACCA3DAB0DC6}"/>
            </a:ext>
          </a:extLst>
        </cdr:cNvPr>
        <cdr:cNvCxnSpPr/>
      </cdr:nvCxnSpPr>
      <cdr:spPr>
        <a:xfrm xmlns:a="http://schemas.openxmlformats.org/drawingml/2006/main" flipV="1">
          <a:off x="425825" y="874061"/>
          <a:ext cx="1748118" cy="1120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0.17</cdr:x>
      <cdr:y>0.22178</cdr:y>
    </cdr:from>
    <cdr:to>
      <cdr:x>0.37592</cdr:x>
      <cdr:y>0.29182</cdr:y>
    </cdr:to>
    <cdr:sp macro="" textlink="">
      <cdr:nvSpPr>
        <cdr:cNvPr id="4" name="TextBox 3">
          <a:extLst xmlns:a="http://schemas.openxmlformats.org/drawingml/2006/main">
            <a:ext uri="{FF2B5EF4-FFF2-40B4-BE49-F238E27FC236}">
              <a16:creationId xmlns:a16="http://schemas.microsoft.com/office/drawing/2014/main" id="{1885ADC4-F895-9F41-22BB-440725EE8F9C}"/>
            </a:ext>
          </a:extLst>
        </cdr:cNvPr>
        <cdr:cNvSpPr txBox="1"/>
      </cdr:nvSpPr>
      <cdr:spPr>
        <a:xfrm xmlns:a="http://schemas.openxmlformats.org/drawingml/2006/main">
          <a:off x="795620" y="638738"/>
          <a:ext cx="963706" cy="20170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AU" sz="1100" b="1">
              <a:solidFill>
                <a:schemeClr val="bg2">
                  <a:lumMod val="75000"/>
                </a:schemeClr>
              </a:solidFill>
            </a:rPr>
            <a:t>+0.6% CAGR</a:t>
          </a:r>
        </a:p>
      </cdr:txBody>
    </cdr:sp>
  </cdr:relSizeAnchor>
  <cdr:relSizeAnchor xmlns:cdr="http://schemas.openxmlformats.org/drawingml/2006/chartDrawing">
    <cdr:from>
      <cdr:x>0.57833</cdr:x>
      <cdr:y>0.09935</cdr:y>
    </cdr:from>
    <cdr:to>
      <cdr:x>0.78425</cdr:x>
      <cdr:y>0.16939</cdr:y>
    </cdr:to>
    <cdr:sp macro="" textlink="">
      <cdr:nvSpPr>
        <cdr:cNvPr id="5" name="TextBox 1">
          <a:extLst xmlns:a="http://schemas.openxmlformats.org/drawingml/2006/main">
            <a:ext uri="{FF2B5EF4-FFF2-40B4-BE49-F238E27FC236}">
              <a16:creationId xmlns:a16="http://schemas.microsoft.com/office/drawing/2014/main" id="{CA3A9994-6497-3046-052C-B153BD13AACB}"/>
            </a:ext>
          </a:extLst>
        </cdr:cNvPr>
        <cdr:cNvSpPr txBox="1"/>
      </cdr:nvSpPr>
      <cdr:spPr>
        <a:xfrm xmlns:a="http://schemas.openxmlformats.org/drawingml/2006/main" rot="20528316">
          <a:off x="2706594" y="286123"/>
          <a:ext cx="963706" cy="201706"/>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AU" sz="1100" b="1">
              <a:solidFill>
                <a:schemeClr val="tx2"/>
              </a:solidFill>
            </a:rPr>
            <a:t>+8.4% CAGR</a:t>
          </a:r>
        </a:p>
      </cdr:txBody>
    </cdr:sp>
  </cdr:relSizeAnchor>
  <cdr:relSizeAnchor xmlns:cdr="http://schemas.openxmlformats.org/drawingml/2006/chartDrawing">
    <cdr:from>
      <cdr:x>0.50889</cdr:x>
      <cdr:y>0.05836</cdr:y>
    </cdr:from>
    <cdr:to>
      <cdr:x>0.9434</cdr:x>
      <cdr:y>0.26666</cdr:y>
    </cdr:to>
    <cdr:cxnSp macro="">
      <cdr:nvCxnSpPr>
        <cdr:cNvPr id="6" name="Straight Arrow Connector 5">
          <a:extLst xmlns:a="http://schemas.openxmlformats.org/drawingml/2006/main">
            <a:ext uri="{FF2B5EF4-FFF2-40B4-BE49-F238E27FC236}">
              <a16:creationId xmlns:a16="http://schemas.microsoft.com/office/drawing/2014/main" id="{2FEF461B-46E0-4D0F-5461-BED706063090}"/>
            </a:ext>
          </a:extLst>
        </cdr:cNvPr>
        <cdr:cNvCxnSpPr/>
      </cdr:nvCxnSpPr>
      <cdr:spPr>
        <a:xfrm xmlns:a="http://schemas.openxmlformats.org/drawingml/2006/main" flipV="1">
          <a:off x="2381623" y="168090"/>
          <a:ext cx="2033497" cy="59988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209550</xdr:colOff>
      <xdr:row>1</xdr:row>
      <xdr:rowOff>114300</xdr:rowOff>
    </xdr:from>
    <xdr:to>
      <xdr:col>18</xdr:col>
      <xdr:colOff>296733</xdr:colOff>
      <xdr:row>38</xdr:row>
      <xdr:rowOff>153389</xdr:rowOff>
    </xdr:to>
    <xdr:pic>
      <xdr:nvPicPr>
        <xdr:cNvPr id="2" name="Picture 1">
          <a:extLst>
            <a:ext uri="{FF2B5EF4-FFF2-40B4-BE49-F238E27FC236}">
              <a16:creationId xmlns:a16="http://schemas.microsoft.com/office/drawing/2014/main" id="{B39BFE7E-7239-39BB-A805-452A0D63FDFE}"/>
            </a:ext>
          </a:extLst>
        </xdr:cNvPr>
        <xdr:cNvPicPr>
          <a:picLocks noChangeAspect="1"/>
        </xdr:cNvPicPr>
      </xdr:nvPicPr>
      <xdr:blipFill>
        <a:blip xmlns:r="http://schemas.openxmlformats.org/officeDocument/2006/relationships" r:embed="rId1"/>
        <a:stretch>
          <a:fillRect/>
        </a:stretch>
      </xdr:blipFill>
      <xdr:spPr>
        <a:xfrm>
          <a:off x="819150" y="304800"/>
          <a:ext cx="10450383" cy="7087589"/>
        </a:xfrm>
        <a:prstGeom prst="rect">
          <a:avLst/>
        </a:prstGeom>
      </xdr:spPr>
    </xdr:pic>
    <xdr:clientData/>
  </xdr:twoCellAnchor>
  <xdr:twoCellAnchor editAs="oneCell">
    <xdr:from>
      <xdr:col>17</xdr:col>
      <xdr:colOff>571500</xdr:colOff>
      <xdr:row>7</xdr:row>
      <xdr:rowOff>136072</xdr:rowOff>
    </xdr:from>
    <xdr:to>
      <xdr:col>32</xdr:col>
      <xdr:colOff>312843</xdr:colOff>
      <xdr:row>40</xdr:row>
      <xdr:rowOff>89318</xdr:rowOff>
    </xdr:to>
    <xdr:pic>
      <xdr:nvPicPr>
        <xdr:cNvPr id="3" name="Picture 2">
          <a:extLst>
            <a:ext uri="{FF2B5EF4-FFF2-40B4-BE49-F238E27FC236}">
              <a16:creationId xmlns:a16="http://schemas.microsoft.com/office/drawing/2014/main" id="{E167477D-14F9-1319-70EB-DC6BA880214D}"/>
            </a:ext>
          </a:extLst>
        </xdr:cNvPr>
        <xdr:cNvPicPr>
          <a:picLocks noChangeAspect="1"/>
        </xdr:cNvPicPr>
      </xdr:nvPicPr>
      <xdr:blipFill>
        <a:blip xmlns:r="http://schemas.openxmlformats.org/officeDocument/2006/relationships" r:embed="rId2"/>
        <a:stretch>
          <a:fillRect/>
        </a:stretch>
      </xdr:blipFill>
      <xdr:spPr>
        <a:xfrm>
          <a:off x="10980964" y="1469572"/>
          <a:ext cx="8926165" cy="6239746"/>
        </a:xfrm>
        <a:prstGeom prst="rect">
          <a:avLst/>
        </a:prstGeom>
      </xdr:spPr>
    </xdr:pic>
    <xdr:clientData/>
  </xdr:twoCellAnchor>
  <xdr:twoCellAnchor editAs="oneCell">
    <xdr:from>
      <xdr:col>2</xdr:col>
      <xdr:colOff>0</xdr:colOff>
      <xdr:row>44</xdr:row>
      <xdr:rowOff>0</xdr:rowOff>
    </xdr:from>
    <xdr:to>
      <xdr:col>15</xdr:col>
      <xdr:colOff>582212</xdr:colOff>
      <xdr:row>60</xdr:row>
      <xdr:rowOff>95689</xdr:rowOff>
    </xdr:to>
    <xdr:pic>
      <xdr:nvPicPr>
        <xdr:cNvPr id="4" name="Picture 3">
          <a:extLst>
            <a:ext uri="{FF2B5EF4-FFF2-40B4-BE49-F238E27FC236}">
              <a16:creationId xmlns:a16="http://schemas.microsoft.com/office/drawing/2014/main" id="{0BC3B8D4-60C2-E538-7C84-7EDBD53C8E2A}"/>
            </a:ext>
          </a:extLst>
        </xdr:cNvPr>
        <xdr:cNvPicPr>
          <a:picLocks noChangeAspect="1"/>
        </xdr:cNvPicPr>
      </xdr:nvPicPr>
      <xdr:blipFill>
        <a:blip xmlns:r="http://schemas.openxmlformats.org/officeDocument/2006/relationships" r:embed="rId3"/>
        <a:stretch>
          <a:fillRect/>
        </a:stretch>
      </xdr:blipFill>
      <xdr:spPr>
        <a:xfrm>
          <a:off x="1219200" y="8382000"/>
          <a:ext cx="8507012" cy="31436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429876</xdr:colOff>
      <xdr:row>31</xdr:row>
      <xdr:rowOff>57956</xdr:rowOff>
    </xdr:to>
    <xdr:pic>
      <xdr:nvPicPr>
        <xdr:cNvPr id="2" name="Picture 1">
          <a:extLst>
            <a:ext uri="{FF2B5EF4-FFF2-40B4-BE49-F238E27FC236}">
              <a16:creationId xmlns:a16="http://schemas.microsoft.com/office/drawing/2014/main" id="{651B254B-662D-D608-37B7-4DF968DE4149}"/>
            </a:ext>
          </a:extLst>
        </xdr:cNvPr>
        <xdr:cNvPicPr>
          <a:picLocks noChangeAspect="1"/>
        </xdr:cNvPicPr>
      </xdr:nvPicPr>
      <xdr:blipFill>
        <a:blip xmlns:r="http://schemas.openxmlformats.org/officeDocument/2006/relationships" r:embed="rId1"/>
        <a:stretch>
          <a:fillRect/>
        </a:stretch>
      </xdr:blipFill>
      <xdr:spPr>
        <a:xfrm>
          <a:off x="609600" y="190500"/>
          <a:ext cx="8964276" cy="5772956"/>
        </a:xfrm>
        <a:prstGeom prst="rect">
          <a:avLst/>
        </a:prstGeom>
      </xdr:spPr>
    </xdr:pic>
    <xdr:clientData/>
  </xdr:twoCellAnchor>
  <xdr:twoCellAnchor editAs="oneCell">
    <xdr:from>
      <xdr:col>17</xdr:col>
      <xdr:colOff>0</xdr:colOff>
      <xdr:row>1</xdr:row>
      <xdr:rowOff>0</xdr:rowOff>
    </xdr:from>
    <xdr:to>
      <xdr:col>30</xdr:col>
      <xdr:colOff>401212</xdr:colOff>
      <xdr:row>34</xdr:row>
      <xdr:rowOff>181878</xdr:rowOff>
    </xdr:to>
    <xdr:pic>
      <xdr:nvPicPr>
        <xdr:cNvPr id="3" name="Picture 2">
          <a:extLst>
            <a:ext uri="{FF2B5EF4-FFF2-40B4-BE49-F238E27FC236}">
              <a16:creationId xmlns:a16="http://schemas.microsoft.com/office/drawing/2014/main" id="{91836FFF-9637-AFF2-48B0-EAA1FBEEA492}"/>
            </a:ext>
          </a:extLst>
        </xdr:cNvPr>
        <xdr:cNvPicPr>
          <a:picLocks noChangeAspect="1"/>
        </xdr:cNvPicPr>
      </xdr:nvPicPr>
      <xdr:blipFill>
        <a:blip xmlns:r="http://schemas.openxmlformats.org/officeDocument/2006/relationships" r:embed="rId2"/>
        <a:stretch>
          <a:fillRect/>
        </a:stretch>
      </xdr:blipFill>
      <xdr:spPr>
        <a:xfrm>
          <a:off x="10363200" y="190500"/>
          <a:ext cx="8326012" cy="6468378"/>
        </a:xfrm>
        <a:prstGeom prst="rect">
          <a:avLst/>
        </a:prstGeom>
      </xdr:spPr>
    </xdr:pic>
    <xdr:clientData/>
  </xdr:twoCellAnchor>
  <xdr:oneCellAnchor>
    <xdr:from>
      <xdr:col>3</xdr:col>
      <xdr:colOff>0</xdr:colOff>
      <xdr:row>33</xdr:row>
      <xdr:rowOff>0</xdr:rowOff>
    </xdr:from>
    <xdr:ext cx="4980952" cy="7800000"/>
    <xdr:pic>
      <xdr:nvPicPr>
        <xdr:cNvPr id="4" name="Picture 3">
          <a:extLst>
            <a:ext uri="{FF2B5EF4-FFF2-40B4-BE49-F238E27FC236}">
              <a16:creationId xmlns:a16="http://schemas.microsoft.com/office/drawing/2014/main" id="{9CD0B920-6DED-4DCE-AE70-F1BEE77AD9DE}"/>
            </a:ext>
          </a:extLst>
        </xdr:cNvPr>
        <xdr:cNvPicPr>
          <a:picLocks noChangeAspect="1"/>
        </xdr:cNvPicPr>
      </xdr:nvPicPr>
      <xdr:blipFill>
        <a:blip xmlns:r="http://schemas.openxmlformats.org/officeDocument/2006/relationships" r:embed="rId3"/>
        <a:stretch>
          <a:fillRect/>
        </a:stretch>
      </xdr:blipFill>
      <xdr:spPr>
        <a:xfrm>
          <a:off x="1836964" y="6286500"/>
          <a:ext cx="4980952" cy="7800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133350</xdr:rowOff>
    </xdr:from>
    <xdr:to>
      <xdr:col>7</xdr:col>
      <xdr:colOff>590550</xdr:colOff>
      <xdr:row>18</xdr:row>
      <xdr:rowOff>0</xdr:rowOff>
    </xdr:to>
    <xdr:pic>
      <xdr:nvPicPr>
        <xdr:cNvPr id="2" name="bm-id-24cbb52b-f3a0-4223-afdf-796816e48209">
          <a:extLst>
            <a:ext uri="{FF2B5EF4-FFF2-40B4-BE49-F238E27FC236}">
              <a16:creationId xmlns:a16="http://schemas.microsoft.com/office/drawing/2014/main" id="{57868511-DE5B-621D-DED4-53A99EB13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323850"/>
          <a:ext cx="4810125" cy="310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600075</xdr:colOff>
      <xdr:row>0</xdr:row>
      <xdr:rowOff>180975</xdr:rowOff>
    </xdr:from>
    <xdr:to>
      <xdr:col>16</xdr:col>
      <xdr:colOff>28575</xdr:colOff>
      <xdr:row>33</xdr:row>
      <xdr:rowOff>123825</xdr:rowOff>
    </xdr:to>
    <xdr:pic>
      <xdr:nvPicPr>
        <xdr:cNvPr id="3" name="bm-id-e4f20ffc-65e9-4b66-bf3e-4358f7dc043a">
          <a:extLst>
            <a:ext uri="{FF2B5EF4-FFF2-40B4-BE49-F238E27FC236}">
              <a16:creationId xmlns:a16="http://schemas.microsoft.com/office/drawing/2014/main" id="{116C1143-55A0-314E-EA72-4152D3748E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76875" y="180975"/>
          <a:ext cx="4305300" cy="622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xdr:row>
      <xdr:rowOff>0</xdr:rowOff>
    </xdr:from>
    <xdr:to>
      <xdr:col>27</xdr:col>
      <xdr:colOff>495300</xdr:colOff>
      <xdr:row>24</xdr:row>
      <xdr:rowOff>95250</xdr:rowOff>
    </xdr:to>
    <xdr:pic>
      <xdr:nvPicPr>
        <xdr:cNvPr id="4" name="bm-id-47d534b9-fb52-4157-bfe7-ac2bee886333">
          <a:extLst>
            <a:ext uri="{FF2B5EF4-FFF2-40B4-BE49-F238E27FC236}">
              <a16:creationId xmlns:a16="http://schemas.microsoft.com/office/drawing/2014/main" id="{C4BFFD16-A230-B708-36E1-F6998CE984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63200" y="381000"/>
          <a:ext cx="6591300" cy="428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66675</xdr:rowOff>
    </xdr:from>
    <xdr:to>
      <xdr:col>7</xdr:col>
      <xdr:colOff>257175</xdr:colOff>
      <xdr:row>39</xdr:row>
      <xdr:rowOff>142875</xdr:rowOff>
    </xdr:to>
    <xdr:pic>
      <xdr:nvPicPr>
        <xdr:cNvPr id="5" name="bm-id-61e4ee61-3619-463a-bdcc-7fb3f9fa9282">
          <a:extLst>
            <a:ext uri="{FF2B5EF4-FFF2-40B4-BE49-F238E27FC236}">
              <a16:creationId xmlns:a16="http://schemas.microsoft.com/office/drawing/2014/main" id="{F23DFCC8-B6BB-0851-990D-D6A4D0DD7C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3686175"/>
          <a:ext cx="4524375" cy="388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552450</xdr:colOff>
      <xdr:row>24</xdr:row>
      <xdr:rowOff>142875</xdr:rowOff>
    </xdr:from>
    <xdr:to>
      <xdr:col>31</xdr:col>
      <xdr:colOff>172673</xdr:colOff>
      <xdr:row>34</xdr:row>
      <xdr:rowOff>47878</xdr:rowOff>
    </xdr:to>
    <xdr:pic>
      <xdr:nvPicPr>
        <xdr:cNvPr id="6" name="Picture 5">
          <a:extLst>
            <a:ext uri="{FF2B5EF4-FFF2-40B4-BE49-F238E27FC236}">
              <a16:creationId xmlns:a16="http://schemas.microsoft.com/office/drawing/2014/main" id="{F0254341-8C51-5B7B-1420-797DE7A64CF5}"/>
            </a:ext>
          </a:extLst>
        </xdr:cNvPr>
        <xdr:cNvPicPr>
          <a:picLocks noChangeAspect="1"/>
        </xdr:cNvPicPr>
      </xdr:nvPicPr>
      <xdr:blipFill>
        <a:blip xmlns:r="http://schemas.openxmlformats.org/officeDocument/2006/relationships" r:embed="rId5"/>
        <a:stretch>
          <a:fillRect/>
        </a:stretch>
      </xdr:blipFill>
      <xdr:spPr>
        <a:xfrm>
          <a:off x="10306050" y="4714875"/>
          <a:ext cx="8764223" cy="1810003"/>
        </a:xfrm>
        <a:prstGeom prst="rect">
          <a:avLst/>
        </a:prstGeom>
      </xdr:spPr>
    </xdr:pic>
    <xdr:clientData/>
  </xdr:twoCellAnchor>
  <xdr:twoCellAnchor editAs="oneCell">
    <xdr:from>
      <xdr:col>5</xdr:col>
      <xdr:colOff>457200</xdr:colOff>
      <xdr:row>41</xdr:row>
      <xdr:rowOff>133350</xdr:rowOff>
    </xdr:from>
    <xdr:to>
      <xdr:col>19</xdr:col>
      <xdr:colOff>277391</xdr:colOff>
      <xdr:row>51</xdr:row>
      <xdr:rowOff>95511</xdr:rowOff>
    </xdr:to>
    <xdr:pic>
      <xdr:nvPicPr>
        <xdr:cNvPr id="7" name="Picture 6">
          <a:extLst>
            <a:ext uri="{FF2B5EF4-FFF2-40B4-BE49-F238E27FC236}">
              <a16:creationId xmlns:a16="http://schemas.microsoft.com/office/drawing/2014/main" id="{64B9ED4C-2868-BFE0-5E92-805D040B8434}"/>
            </a:ext>
          </a:extLst>
        </xdr:cNvPr>
        <xdr:cNvPicPr>
          <a:picLocks noChangeAspect="1"/>
        </xdr:cNvPicPr>
      </xdr:nvPicPr>
      <xdr:blipFill>
        <a:blip xmlns:r="http://schemas.openxmlformats.org/officeDocument/2006/relationships" r:embed="rId6"/>
        <a:stretch>
          <a:fillRect/>
        </a:stretch>
      </xdr:blipFill>
      <xdr:spPr>
        <a:xfrm>
          <a:off x="3505200" y="7943850"/>
          <a:ext cx="8354591" cy="1867161"/>
        </a:xfrm>
        <a:prstGeom prst="rect">
          <a:avLst/>
        </a:prstGeom>
      </xdr:spPr>
    </xdr:pic>
    <xdr:clientData/>
  </xdr:twoCellAnchor>
  <xdr:twoCellAnchor editAs="oneCell">
    <xdr:from>
      <xdr:col>21</xdr:col>
      <xdr:colOff>0</xdr:colOff>
      <xdr:row>42</xdr:row>
      <xdr:rowOff>0</xdr:rowOff>
    </xdr:from>
    <xdr:to>
      <xdr:col>30</xdr:col>
      <xdr:colOff>589790</xdr:colOff>
      <xdr:row>72</xdr:row>
      <xdr:rowOff>180238</xdr:rowOff>
    </xdr:to>
    <xdr:pic>
      <xdr:nvPicPr>
        <xdr:cNvPr id="8" name="Picture 7">
          <a:extLst>
            <a:ext uri="{FF2B5EF4-FFF2-40B4-BE49-F238E27FC236}">
              <a16:creationId xmlns:a16="http://schemas.microsoft.com/office/drawing/2014/main" id="{900C9D63-1FC2-4BB6-81DB-3996E7719112}"/>
            </a:ext>
          </a:extLst>
        </xdr:cNvPr>
        <xdr:cNvPicPr>
          <a:picLocks noChangeAspect="1"/>
        </xdr:cNvPicPr>
      </xdr:nvPicPr>
      <xdr:blipFill>
        <a:blip xmlns:r="http://schemas.openxmlformats.org/officeDocument/2006/relationships" r:embed="rId7"/>
        <a:stretch>
          <a:fillRect/>
        </a:stretch>
      </xdr:blipFill>
      <xdr:spPr>
        <a:xfrm>
          <a:off x="12801600" y="8001000"/>
          <a:ext cx="6076190" cy="5895238"/>
        </a:xfrm>
        <a:prstGeom prst="rect">
          <a:avLst/>
        </a:prstGeom>
      </xdr:spPr>
    </xdr:pic>
    <xdr:clientData/>
  </xdr:twoCellAnchor>
  <xdr:twoCellAnchor editAs="oneCell">
    <xdr:from>
      <xdr:col>21</xdr:col>
      <xdr:colOff>142875</xdr:colOff>
      <xdr:row>73</xdr:row>
      <xdr:rowOff>0</xdr:rowOff>
    </xdr:from>
    <xdr:to>
      <xdr:col>35</xdr:col>
      <xdr:colOff>370380</xdr:colOff>
      <xdr:row>95</xdr:row>
      <xdr:rowOff>18524</xdr:rowOff>
    </xdr:to>
    <xdr:pic>
      <xdr:nvPicPr>
        <xdr:cNvPr id="9" name="Picture 8">
          <a:extLst>
            <a:ext uri="{FF2B5EF4-FFF2-40B4-BE49-F238E27FC236}">
              <a16:creationId xmlns:a16="http://schemas.microsoft.com/office/drawing/2014/main" id="{DF28C591-0BF4-4D39-A7FD-FA4629A06DCB}"/>
            </a:ext>
          </a:extLst>
        </xdr:cNvPr>
        <xdr:cNvPicPr>
          <a:picLocks noChangeAspect="1"/>
        </xdr:cNvPicPr>
      </xdr:nvPicPr>
      <xdr:blipFill>
        <a:blip xmlns:r="http://schemas.openxmlformats.org/officeDocument/2006/relationships" r:embed="rId8"/>
        <a:stretch>
          <a:fillRect/>
        </a:stretch>
      </xdr:blipFill>
      <xdr:spPr>
        <a:xfrm>
          <a:off x="12944475" y="13906500"/>
          <a:ext cx="8761905" cy="4209524"/>
        </a:xfrm>
        <a:prstGeom prst="rect">
          <a:avLst/>
        </a:prstGeom>
      </xdr:spPr>
    </xdr:pic>
    <xdr:clientData/>
  </xdr:twoCellAnchor>
  <xdr:oneCellAnchor>
    <xdr:from>
      <xdr:col>4</xdr:col>
      <xdr:colOff>0</xdr:colOff>
      <xdr:row>56</xdr:row>
      <xdr:rowOff>0</xdr:rowOff>
    </xdr:from>
    <xdr:ext cx="4752381" cy="885714"/>
    <xdr:pic>
      <xdr:nvPicPr>
        <xdr:cNvPr id="11" name="Picture 10">
          <a:extLst>
            <a:ext uri="{FF2B5EF4-FFF2-40B4-BE49-F238E27FC236}">
              <a16:creationId xmlns:a16="http://schemas.microsoft.com/office/drawing/2014/main" id="{95980A57-397A-4CC4-A7A2-6C6A3C677EFA}"/>
            </a:ext>
          </a:extLst>
        </xdr:cNvPr>
        <xdr:cNvPicPr>
          <a:picLocks noChangeAspect="1"/>
        </xdr:cNvPicPr>
      </xdr:nvPicPr>
      <xdr:blipFill>
        <a:blip xmlns:r="http://schemas.openxmlformats.org/officeDocument/2006/relationships" r:embed="rId9"/>
        <a:stretch>
          <a:fillRect/>
        </a:stretch>
      </xdr:blipFill>
      <xdr:spPr>
        <a:xfrm>
          <a:off x="2438400" y="10858500"/>
          <a:ext cx="4752381" cy="88571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3</xdr:col>
      <xdr:colOff>446590</xdr:colOff>
      <xdr:row>105</xdr:row>
      <xdr:rowOff>55287</xdr:rowOff>
    </xdr:from>
    <xdr:to>
      <xdr:col>13</xdr:col>
      <xdr:colOff>155414</xdr:colOff>
      <xdr:row>120</xdr:row>
      <xdr:rowOff>77787</xdr:rowOff>
    </xdr:to>
    <xdr:graphicFrame macro="">
      <xdr:nvGraphicFramePr>
        <xdr:cNvPr id="2" name="Chart 1">
          <a:extLst>
            <a:ext uri="{FF2B5EF4-FFF2-40B4-BE49-F238E27FC236}">
              <a16:creationId xmlns:a16="http://schemas.microsoft.com/office/drawing/2014/main" id="{BFB2C6C3-2C5B-495C-ADE7-CEEB3E0B3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571719</xdr:colOff>
      <xdr:row>121</xdr:row>
      <xdr:rowOff>196</xdr:rowOff>
    </xdr:from>
    <xdr:to>
      <xdr:col>19</xdr:col>
      <xdr:colOff>410778</xdr:colOff>
      <xdr:row>136</xdr:row>
      <xdr:rowOff>22696</xdr:rowOff>
    </xdr:to>
    <xdr:graphicFrame macro="">
      <xdr:nvGraphicFramePr>
        <xdr:cNvPr id="3" name="Chart 2">
          <a:extLst>
            <a:ext uri="{FF2B5EF4-FFF2-40B4-BE49-F238E27FC236}">
              <a16:creationId xmlns:a16="http://schemas.microsoft.com/office/drawing/2014/main" id="{915AF9C9-8C04-4A5C-A7E7-4C5BEE9EA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122</xdr:row>
      <xdr:rowOff>0</xdr:rowOff>
    </xdr:from>
    <xdr:to>
      <xdr:col>11</xdr:col>
      <xdr:colOff>444176</xdr:colOff>
      <xdr:row>137</xdr:row>
      <xdr:rowOff>22500</xdr:rowOff>
    </xdr:to>
    <xdr:graphicFrame macro="">
      <xdr:nvGraphicFramePr>
        <xdr:cNvPr id="4" name="Chart 3">
          <a:extLst>
            <a:ext uri="{FF2B5EF4-FFF2-40B4-BE49-F238E27FC236}">
              <a16:creationId xmlns:a16="http://schemas.microsoft.com/office/drawing/2014/main" id="{00C57AD4-43E3-48A5-9ED3-04732C7E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526677</xdr:colOff>
      <xdr:row>105</xdr:row>
      <xdr:rowOff>89647</xdr:rowOff>
    </xdr:from>
    <xdr:to>
      <xdr:col>22</xdr:col>
      <xdr:colOff>250853</xdr:colOff>
      <xdr:row>118</xdr:row>
      <xdr:rowOff>133147</xdr:rowOff>
    </xdr:to>
    <xdr:graphicFrame macro="">
      <xdr:nvGraphicFramePr>
        <xdr:cNvPr id="5" name="Chart 4">
          <a:extLst>
            <a:ext uri="{FF2B5EF4-FFF2-40B4-BE49-F238E27FC236}">
              <a16:creationId xmlns:a16="http://schemas.microsoft.com/office/drawing/2014/main" id="{CC535136-FEFC-43B3-9EB8-ABC07D9E2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543486</xdr:colOff>
      <xdr:row>24</xdr:row>
      <xdr:rowOff>0</xdr:rowOff>
    </xdr:from>
    <xdr:to>
      <xdr:col>14</xdr:col>
      <xdr:colOff>274544</xdr:colOff>
      <xdr:row>37</xdr:row>
      <xdr:rowOff>110937</xdr:rowOff>
    </xdr:to>
    <xdr:graphicFrame macro="">
      <xdr:nvGraphicFramePr>
        <xdr:cNvPr id="2" name="Chart 1">
          <a:extLst>
            <a:ext uri="{FF2B5EF4-FFF2-40B4-BE49-F238E27FC236}">
              <a16:creationId xmlns:a16="http://schemas.microsoft.com/office/drawing/2014/main" id="{CBAE7499-DC62-41D1-AA1A-024783D0C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201706</xdr:colOff>
      <xdr:row>23</xdr:row>
      <xdr:rowOff>145677</xdr:rowOff>
    </xdr:from>
    <xdr:to>
      <xdr:col>22</xdr:col>
      <xdr:colOff>537882</xdr:colOff>
      <xdr:row>37</xdr:row>
      <xdr:rowOff>31377</xdr:rowOff>
    </xdr:to>
    <xdr:graphicFrame macro="">
      <xdr:nvGraphicFramePr>
        <xdr:cNvPr id="3" name="Chart 2">
          <a:extLst>
            <a:ext uri="{FF2B5EF4-FFF2-40B4-BE49-F238E27FC236}">
              <a16:creationId xmlns:a16="http://schemas.microsoft.com/office/drawing/2014/main" id="{D73950B3-B5D2-4AB5-897F-72BAFFBE8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291355</xdr:colOff>
      <xdr:row>27</xdr:row>
      <xdr:rowOff>156883</xdr:rowOff>
    </xdr:from>
    <xdr:ext cx="6992326" cy="5639587"/>
    <xdr:pic>
      <xdr:nvPicPr>
        <xdr:cNvPr id="4" name="Picture 3">
          <a:extLst>
            <a:ext uri="{FF2B5EF4-FFF2-40B4-BE49-F238E27FC236}">
              <a16:creationId xmlns:a16="http://schemas.microsoft.com/office/drawing/2014/main" id="{5FCE005B-03F5-4084-9B10-025EF0A70870}"/>
            </a:ext>
          </a:extLst>
        </xdr:cNvPr>
        <xdr:cNvPicPr>
          <a:picLocks noChangeAspect="1"/>
        </xdr:cNvPicPr>
      </xdr:nvPicPr>
      <xdr:blipFill>
        <a:blip xmlns:r="http://schemas.openxmlformats.org/officeDocument/2006/relationships" r:embed="rId3"/>
        <a:stretch>
          <a:fillRect/>
        </a:stretch>
      </xdr:blipFill>
      <xdr:spPr>
        <a:xfrm>
          <a:off x="9435355" y="5300383"/>
          <a:ext cx="6992326" cy="563958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P:\Research\PM%20-%20Research\Gaming\4.%20Lotteries\1.%20TLC\Other\2.%20Model\Share%20Price%20Chart.xlsx" TargetMode="External"/><Relationship Id="rId1" Type="http://schemas.openxmlformats.org/officeDocument/2006/relationships/externalLinkPath" Target="/Research/PM%20-%20Research/Gaming/4.%20Lotteries/1.%20TLC/Other/2.%20Model/Share%20Price%20Ch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are Price"/>
      <sheetName val="vs Large Jackpots"/>
    </sheetNames>
    <sheetDataSet>
      <sheetData sheetId="0">
        <row r="3">
          <cell r="C3">
            <v>45341</v>
          </cell>
          <cell r="E3">
            <v>5.03</v>
          </cell>
        </row>
        <row r="4">
          <cell r="C4">
            <v>45342</v>
          </cell>
          <cell r="E4">
            <v>5.05</v>
          </cell>
        </row>
        <row r="5">
          <cell r="C5">
            <v>45343</v>
          </cell>
          <cell r="E5">
            <v>5.15</v>
          </cell>
        </row>
        <row r="6">
          <cell r="C6">
            <v>45344</v>
          </cell>
          <cell r="E6">
            <v>5.18</v>
          </cell>
        </row>
        <row r="7">
          <cell r="C7">
            <v>45345</v>
          </cell>
          <cell r="E7">
            <v>5.09</v>
          </cell>
        </row>
        <row r="8">
          <cell r="C8">
            <v>45348</v>
          </cell>
          <cell r="E8">
            <v>5.08</v>
          </cell>
        </row>
        <row r="9">
          <cell r="C9">
            <v>45349</v>
          </cell>
          <cell r="E9">
            <v>5.08</v>
          </cell>
        </row>
        <row r="10">
          <cell r="C10">
            <v>45350</v>
          </cell>
          <cell r="E10">
            <v>5.03</v>
          </cell>
        </row>
        <row r="11">
          <cell r="C11">
            <v>45351</v>
          </cell>
          <cell r="E11">
            <v>5.08</v>
          </cell>
        </row>
        <row r="12">
          <cell r="C12">
            <v>45352</v>
          </cell>
          <cell r="E12">
            <v>5.1100000000000003</v>
          </cell>
        </row>
        <row r="13">
          <cell r="C13">
            <v>45355</v>
          </cell>
          <cell r="E13">
            <v>5.09</v>
          </cell>
        </row>
        <row r="14">
          <cell r="C14">
            <v>45356</v>
          </cell>
          <cell r="E14">
            <v>5.0199999999999996</v>
          </cell>
        </row>
        <row r="15">
          <cell r="C15">
            <v>45357</v>
          </cell>
          <cell r="E15">
            <v>5.08</v>
          </cell>
        </row>
        <row r="16">
          <cell r="C16">
            <v>45358</v>
          </cell>
          <cell r="E16">
            <v>5.07</v>
          </cell>
        </row>
        <row r="17">
          <cell r="C17">
            <v>45359</v>
          </cell>
          <cell r="E17">
            <v>5.19</v>
          </cell>
        </row>
        <row r="18">
          <cell r="C18">
            <v>45362</v>
          </cell>
          <cell r="E18">
            <v>5.14</v>
          </cell>
        </row>
        <row r="19">
          <cell r="C19">
            <v>45363</v>
          </cell>
          <cell r="E19">
            <v>5.19</v>
          </cell>
        </row>
        <row r="20">
          <cell r="C20">
            <v>45364</v>
          </cell>
          <cell r="E20">
            <v>5.18</v>
          </cell>
        </row>
        <row r="21">
          <cell r="C21">
            <v>45365</v>
          </cell>
          <cell r="E21">
            <v>5.16</v>
          </cell>
        </row>
        <row r="22">
          <cell r="C22">
            <v>45366</v>
          </cell>
          <cell r="E22">
            <v>5.12</v>
          </cell>
        </row>
        <row r="23">
          <cell r="C23">
            <v>45369</v>
          </cell>
          <cell r="E23">
            <v>5.15</v>
          </cell>
        </row>
        <row r="24">
          <cell r="C24">
            <v>45370</v>
          </cell>
          <cell r="E24">
            <v>5.14</v>
          </cell>
        </row>
        <row r="25">
          <cell r="C25">
            <v>45371</v>
          </cell>
          <cell r="E25">
            <v>5.16</v>
          </cell>
        </row>
        <row r="26">
          <cell r="C26">
            <v>45372</v>
          </cell>
          <cell r="E26">
            <v>5.2</v>
          </cell>
        </row>
        <row r="27">
          <cell r="C27">
            <v>45373</v>
          </cell>
          <cell r="E27">
            <v>5.21</v>
          </cell>
        </row>
        <row r="28">
          <cell r="C28">
            <v>45376</v>
          </cell>
          <cell r="E28">
            <v>5.14</v>
          </cell>
        </row>
        <row r="29">
          <cell r="C29">
            <v>45377</v>
          </cell>
          <cell r="E29">
            <v>5.17</v>
          </cell>
        </row>
        <row r="30">
          <cell r="C30">
            <v>45378</v>
          </cell>
          <cell r="E30">
            <v>5.17</v>
          </cell>
        </row>
        <row r="31">
          <cell r="C31">
            <v>45379</v>
          </cell>
          <cell r="E31">
            <v>5.15</v>
          </cell>
        </row>
        <row r="32">
          <cell r="C32">
            <v>45380</v>
          </cell>
          <cell r="E32">
            <v>5.15</v>
          </cell>
        </row>
        <row r="33">
          <cell r="C33">
            <v>45383</v>
          </cell>
          <cell r="E33">
            <v>5.15</v>
          </cell>
        </row>
        <row r="34">
          <cell r="C34">
            <v>45384</v>
          </cell>
          <cell r="E34">
            <v>5.15</v>
          </cell>
        </row>
        <row r="35">
          <cell r="C35">
            <v>45385</v>
          </cell>
          <cell r="E35">
            <v>5.07</v>
          </cell>
        </row>
        <row r="36">
          <cell r="C36">
            <v>45386</v>
          </cell>
          <cell r="E36">
            <v>5.09</v>
          </cell>
        </row>
        <row r="37">
          <cell r="C37">
            <v>45387</v>
          </cell>
          <cell r="E37">
            <v>5.16</v>
          </cell>
        </row>
        <row r="38">
          <cell r="C38">
            <v>45390</v>
          </cell>
          <cell r="E38">
            <v>5.14</v>
          </cell>
        </row>
        <row r="39">
          <cell r="C39">
            <v>45391</v>
          </cell>
          <cell r="E39">
            <v>5.18</v>
          </cell>
        </row>
        <row r="40">
          <cell r="C40">
            <v>45392</v>
          </cell>
          <cell r="E40">
            <v>5.09</v>
          </cell>
        </row>
        <row r="41">
          <cell r="C41">
            <v>45393</v>
          </cell>
          <cell r="E41">
            <v>5.05</v>
          </cell>
        </row>
        <row r="42">
          <cell r="C42">
            <v>45394</v>
          </cell>
          <cell r="E42">
            <v>5.0599999999999996</v>
          </cell>
        </row>
        <row r="43">
          <cell r="C43">
            <v>45397</v>
          </cell>
          <cell r="E43">
            <v>5.03</v>
          </cell>
        </row>
        <row r="44">
          <cell r="C44">
            <v>45398</v>
          </cell>
          <cell r="E44">
            <v>4.96</v>
          </cell>
        </row>
        <row r="45">
          <cell r="C45">
            <v>45399</v>
          </cell>
          <cell r="E45">
            <v>4.99</v>
          </cell>
        </row>
        <row r="46">
          <cell r="C46">
            <v>45400</v>
          </cell>
          <cell r="E46">
            <v>4.93</v>
          </cell>
        </row>
        <row r="47">
          <cell r="C47">
            <v>45401</v>
          </cell>
          <cell r="E47">
            <v>4.9400000000000004</v>
          </cell>
        </row>
        <row r="48">
          <cell r="C48">
            <v>45404</v>
          </cell>
          <cell r="E48">
            <v>4.96</v>
          </cell>
        </row>
        <row r="49">
          <cell r="C49">
            <v>45405</v>
          </cell>
          <cell r="E49">
            <v>4.92</v>
          </cell>
        </row>
        <row r="50">
          <cell r="C50">
            <v>45406</v>
          </cell>
          <cell r="E50">
            <v>4.9000000000000004</v>
          </cell>
        </row>
        <row r="51">
          <cell r="C51">
            <v>45407</v>
          </cell>
          <cell r="E51">
            <v>4.9000000000000004</v>
          </cell>
        </row>
        <row r="52">
          <cell r="C52">
            <v>45408</v>
          </cell>
          <cell r="E52">
            <v>4.8600000000000003</v>
          </cell>
        </row>
        <row r="53">
          <cell r="C53">
            <v>45411</v>
          </cell>
          <cell r="E53">
            <v>4.87</v>
          </cell>
        </row>
        <row r="54">
          <cell r="C54">
            <v>45412</v>
          </cell>
          <cell r="E54">
            <v>4.88</v>
          </cell>
        </row>
        <row r="55">
          <cell r="C55">
            <v>45413</v>
          </cell>
          <cell r="E55">
            <v>4.87</v>
          </cell>
        </row>
        <row r="56">
          <cell r="C56">
            <v>45414</v>
          </cell>
          <cell r="E56">
            <v>4.82</v>
          </cell>
        </row>
        <row r="57">
          <cell r="C57">
            <v>45415</v>
          </cell>
          <cell r="E57">
            <v>4.9000000000000004</v>
          </cell>
        </row>
        <row r="58">
          <cell r="C58">
            <v>45418</v>
          </cell>
          <cell r="E58">
            <v>4.95</v>
          </cell>
        </row>
        <row r="59">
          <cell r="C59">
            <v>45419</v>
          </cell>
          <cell r="E59">
            <v>5.03</v>
          </cell>
        </row>
        <row r="60">
          <cell r="C60">
            <v>45420</v>
          </cell>
          <cell r="E60">
            <v>5.0199999999999996</v>
          </cell>
        </row>
        <row r="61">
          <cell r="C61">
            <v>45421</v>
          </cell>
          <cell r="E61">
            <v>5.03</v>
          </cell>
        </row>
        <row r="62">
          <cell r="C62">
            <v>45422</v>
          </cell>
          <cell r="E62">
            <v>5.08</v>
          </cell>
        </row>
        <row r="63">
          <cell r="C63">
            <v>45425</v>
          </cell>
          <cell r="E63">
            <v>5.13</v>
          </cell>
        </row>
        <row r="64">
          <cell r="C64">
            <v>45426</v>
          </cell>
          <cell r="E64">
            <v>5.13</v>
          </cell>
        </row>
        <row r="65">
          <cell r="C65">
            <v>45427</v>
          </cell>
          <cell r="E65">
            <v>5.13</v>
          </cell>
        </row>
        <row r="66">
          <cell r="C66">
            <v>45428</v>
          </cell>
          <cell r="E66">
            <v>5.21</v>
          </cell>
        </row>
        <row r="67">
          <cell r="C67">
            <v>45429</v>
          </cell>
          <cell r="E67">
            <v>5.19</v>
          </cell>
        </row>
        <row r="68">
          <cell r="C68">
            <v>45432</v>
          </cell>
          <cell r="E68">
            <v>5.16</v>
          </cell>
        </row>
        <row r="69">
          <cell r="C69">
            <v>45433</v>
          </cell>
          <cell r="E69">
            <v>5.0999999999999996</v>
          </cell>
        </row>
        <row r="70">
          <cell r="C70">
            <v>45434</v>
          </cell>
          <cell r="E70">
            <v>5.08</v>
          </cell>
        </row>
        <row r="71">
          <cell r="C71">
            <v>45435</v>
          </cell>
          <cell r="E71">
            <v>5.0999999999999996</v>
          </cell>
        </row>
        <row r="72">
          <cell r="C72">
            <v>45436</v>
          </cell>
          <cell r="E72">
            <v>4.96</v>
          </cell>
        </row>
        <row r="73">
          <cell r="C73">
            <v>45439</v>
          </cell>
          <cell r="E73">
            <v>5</v>
          </cell>
        </row>
        <row r="74">
          <cell r="C74">
            <v>45440</v>
          </cell>
          <cell r="E74">
            <v>4.97</v>
          </cell>
        </row>
        <row r="75">
          <cell r="C75">
            <v>45441</v>
          </cell>
          <cell r="E75">
            <v>4.8600000000000003</v>
          </cell>
        </row>
        <row r="76">
          <cell r="C76">
            <v>45442</v>
          </cell>
          <cell r="E76">
            <v>4.8499999999999996</v>
          </cell>
        </row>
        <row r="77">
          <cell r="C77">
            <v>45443</v>
          </cell>
          <cell r="E77">
            <v>4.87</v>
          </cell>
        </row>
        <row r="78">
          <cell r="C78">
            <v>45446</v>
          </cell>
          <cell r="E78">
            <v>4.9000000000000004</v>
          </cell>
        </row>
        <row r="79">
          <cell r="C79">
            <v>45447</v>
          </cell>
          <cell r="E79">
            <v>4.95</v>
          </cell>
        </row>
        <row r="80">
          <cell r="C80">
            <v>45448</v>
          </cell>
          <cell r="E80">
            <v>5.08</v>
          </cell>
        </row>
        <row r="81">
          <cell r="C81">
            <v>45449</v>
          </cell>
          <cell r="E81">
            <v>5.16</v>
          </cell>
        </row>
        <row r="82">
          <cell r="C82">
            <v>45450</v>
          </cell>
          <cell r="E82">
            <v>5.17</v>
          </cell>
        </row>
        <row r="83">
          <cell r="C83">
            <v>45453</v>
          </cell>
          <cell r="E83">
            <v>5.17</v>
          </cell>
        </row>
        <row r="84">
          <cell r="C84">
            <v>45454</v>
          </cell>
          <cell r="E84">
            <v>5.17</v>
          </cell>
        </row>
        <row r="85">
          <cell r="C85">
            <v>45455</v>
          </cell>
          <cell r="E85">
            <v>5.07</v>
          </cell>
        </row>
        <row r="86">
          <cell r="C86">
            <v>45456</v>
          </cell>
          <cell r="E86">
            <v>5.13</v>
          </cell>
        </row>
        <row r="87">
          <cell r="C87">
            <v>45457</v>
          </cell>
          <cell r="E87">
            <v>5.19</v>
          </cell>
        </row>
        <row r="88">
          <cell r="C88">
            <v>45460</v>
          </cell>
          <cell r="E88">
            <v>5.19</v>
          </cell>
        </row>
        <row r="89">
          <cell r="C89">
            <v>45461</v>
          </cell>
          <cell r="E89">
            <v>5.2</v>
          </cell>
        </row>
        <row r="90">
          <cell r="C90">
            <v>45462</v>
          </cell>
          <cell r="E90">
            <v>5.19</v>
          </cell>
        </row>
        <row r="91">
          <cell r="C91">
            <v>45463</v>
          </cell>
          <cell r="E91">
            <v>5.22</v>
          </cell>
        </row>
        <row r="92">
          <cell r="C92">
            <v>45464</v>
          </cell>
          <cell r="E92">
            <v>5.17</v>
          </cell>
        </row>
        <row r="93">
          <cell r="C93">
            <v>45467</v>
          </cell>
          <cell r="E93">
            <v>5.15</v>
          </cell>
        </row>
        <row r="94">
          <cell r="C94">
            <v>45468</v>
          </cell>
          <cell r="E94">
            <v>5.19</v>
          </cell>
        </row>
        <row r="95">
          <cell r="C95">
            <v>45469</v>
          </cell>
          <cell r="E95">
            <v>5.16</v>
          </cell>
        </row>
        <row r="96">
          <cell r="C96">
            <v>45470</v>
          </cell>
          <cell r="E96">
            <v>5.12</v>
          </cell>
        </row>
        <row r="97">
          <cell r="C97">
            <v>45471</v>
          </cell>
          <cell r="E97">
            <v>5.07</v>
          </cell>
        </row>
        <row r="98">
          <cell r="C98">
            <v>45474</v>
          </cell>
          <cell r="E98">
            <v>5.08</v>
          </cell>
        </row>
        <row r="99">
          <cell r="C99">
            <v>45475</v>
          </cell>
          <cell r="E99">
            <v>4.99</v>
          </cell>
        </row>
        <row r="100">
          <cell r="C100">
            <v>45476</v>
          </cell>
          <cell r="E100">
            <v>4.92</v>
          </cell>
        </row>
        <row r="101">
          <cell r="C101">
            <v>45477</v>
          </cell>
          <cell r="E101">
            <v>4.93</v>
          </cell>
        </row>
        <row r="102">
          <cell r="C102">
            <v>45478</v>
          </cell>
          <cell r="E102">
            <v>4.8899999999999997</v>
          </cell>
        </row>
        <row r="103">
          <cell r="C103">
            <v>45481</v>
          </cell>
          <cell r="E103">
            <v>4.83</v>
          </cell>
        </row>
        <row r="104">
          <cell r="C104">
            <v>45482</v>
          </cell>
          <cell r="E104">
            <v>4.88</v>
          </cell>
        </row>
        <row r="105">
          <cell r="C105">
            <v>45483</v>
          </cell>
          <cell r="E105">
            <v>4.9400000000000004</v>
          </cell>
        </row>
        <row r="106">
          <cell r="C106">
            <v>45484</v>
          </cell>
          <cell r="E106">
            <v>4.93</v>
          </cell>
        </row>
        <row r="107">
          <cell r="C107">
            <v>45485</v>
          </cell>
          <cell r="E107">
            <v>4.96</v>
          </cell>
        </row>
        <row r="108">
          <cell r="C108">
            <v>45488</v>
          </cell>
          <cell r="E108">
            <v>4.9800000000000004</v>
          </cell>
        </row>
        <row r="109">
          <cell r="C109">
            <v>45489</v>
          </cell>
          <cell r="E109">
            <v>5</v>
          </cell>
        </row>
        <row r="110">
          <cell r="C110">
            <v>45490</v>
          </cell>
          <cell r="E110">
            <v>4.99</v>
          </cell>
        </row>
        <row r="111">
          <cell r="C111">
            <v>45491</v>
          </cell>
          <cell r="E111">
            <v>4.96</v>
          </cell>
        </row>
        <row r="112">
          <cell r="C112">
            <v>45492</v>
          </cell>
          <cell r="E112">
            <v>5</v>
          </cell>
        </row>
        <row r="113">
          <cell r="C113">
            <v>45495</v>
          </cell>
          <cell r="E113">
            <v>4.9400000000000004</v>
          </cell>
        </row>
        <row r="114">
          <cell r="C114">
            <v>45496</v>
          </cell>
          <cell r="E114">
            <v>4.9400000000000004</v>
          </cell>
        </row>
        <row r="115">
          <cell r="C115">
            <v>45497</v>
          </cell>
          <cell r="E115">
            <v>4.97</v>
          </cell>
        </row>
        <row r="116">
          <cell r="C116">
            <v>45498</v>
          </cell>
          <cell r="E116">
            <v>4.9000000000000004</v>
          </cell>
        </row>
        <row r="117">
          <cell r="C117">
            <v>45499</v>
          </cell>
          <cell r="E117">
            <v>4.91</v>
          </cell>
        </row>
        <row r="118">
          <cell r="C118">
            <v>45502</v>
          </cell>
          <cell r="E118">
            <v>4.92</v>
          </cell>
        </row>
        <row r="119">
          <cell r="C119">
            <v>45503</v>
          </cell>
          <cell r="E119">
            <v>4.92</v>
          </cell>
        </row>
        <row r="120">
          <cell r="C120">
            <v>45504</v>
          </cell>
          <cell r="E120">
            <v>4.97</v>
          </cell>
        </row>
        <row r="121">
          <cell r="C121">
            <v>45505</v>
          </cell>
          <cell r="E121">
            <v>4.92</v>
          </cell>
        </row>
        <row r="122">
          <cell r="C122">
            <v>45506</v>
          </cell>
          <cell r="E122">
            <v>4.8899999999999997</v>
          </cell>
        </row>
        <row r="123">
          <cell r="C123">
            <v>45509</v>
          </cell>
          <cell r="E123">
            <v>4.84</v>
          </cell>
        </row>
        <row r="124">
          <cell r="C124">
            <v>45510</v>
          </cell>
          <cell r="E124">
            <v>4.7300000000000004</v>
          </cell>
        </row>
        <row r="125">
          <cell r="C125">
            <v>45511</v>
          </cell>
          <cell r="E125">
            <v>4.72</v>
          </cell>
        </row>
        <row r="126">
          <cell r="C126">
            <v>45512</v>
          </cell>
          <cell r="E126">
            <v>4.8099999999999996</v>
          </cell>
        </row>
        <row r="127">
          <cell r="C127">
            <v>45513</v>
          </cell>
          <cell r="E127">
            <v>4.82</v>
          </cell>
        </row>
        <row r="128">
          <cell r="C128">
            <v>45516</v>
          </cell>
          <cell r="E128">
            <v>4.93</v>
          </cell>
        </row>
        <row r="129">
          <cell r="C129">
            <v>45517</v>
          </cell>
          <cell r="E129">
            <v>4.88</v>
          </cell>
        </row>
        <row r="130">
          <cell r="C130">
            <v>45518</v>
          </cell>
          <cell r="E130">
            <v>4.8899999999999997</v>
          </cell>
        </row>
        <row r="131">
          <cell r="C131">
            <v>45519</v>
          </cell>
          <cell r="E131">
            <v>4.87</v>
          </cell>
        </row>
        <row r="132">
          <cell r="C132">
            <v>45520</v>
          </cell>
          <cell r="E132">
            <v>4.97</v>
          </cell>
        </row>
        <row r="133">
          <cell r="C133">
            <v>45523</v>
          </cell>
          <cell r="E133">
            <v>4.9400000000000004</v>
          </cell>
        </row>
        <row r="134">
          <cell r="C134">
            <v>45524</v>
          </cell>
          <cell r="E134">
            <v>4.92</v>
          </cell>
        </row>
        <row r="135">
          <cell r="C135">
            <v>45525</v>
          </cell>
          <cell r="E135">
            <v>4.83</v>
          </cell>
        </row>
        <row r="136">
          <cell r="C136">
            <v>45526</v>
          </cell>
          <cell r="E136">
            <v>4.88</v>
          </cell>
        </row>
        <row r="137">
          <cell r="C137">
            <v>45527</v>
          </cell>
          <cell r="E137">
            <v>4.8499999999999996</v>
          </cell>
        </row>
        <row r="138">
          <cell r="C138">
            <v>45530</v>
          </cell>
          <cell r="E138">
            <v>4.91</v>
          </cell>
        </row>
        <row r="139">
          <cell r="C139">
            <v>45531</v>
          </cell>
          <cell r="E139">
            <v>4.91</v>
          </cell>
        </row>
        <row r="140">
          <cell r="C140">
            <v>45532</v>
          </cell>
          <cell r="E140">
            <v>4.88</v>
          </cell>
        </row>
        <row r="141">
          <cell r="C141">
            <v>45533</v>
          </cell>
          <cell r="E141">
            <v>4.9400000000000004</v>
          </cell>
        </row>
        <row r="142">
          <cell r="C142">
            <v>45534</v>
          </cell>
          <cell r="E142">
            <v>4.99</v>
          </cell>
        </row>
        <row r="143">
          <cell r="C143">
            <v>45537</v>
          </cell>
          <cell r="E143">
            <v>5.04</v>
          </cell>
        </row>
        <row r="144">
          <cell r="C144">
            <v>45538</v>
          </cell>
          <cell r="E144">
            <v>5.08</v>
          </cell>
        </row>
        <row r="145">
          <cell r="C145">
            <v>45539</v>
          </cell>
          <cell r="E145">
            <v>5.03</v>
          </cell>
        </row>
        <row r="146">
          <cell r="C146">
            <v>45540</v>
          </cell>
          <cell r="E146">
            <v>4.97</v>
          </cell>
        </row>
        <row r="147">
          <cell r="C147">
            <v>45541</v>
          </cell>
          <cell r="E147">
            <v>5</v>
          </cell>
        </row>
        <row r="148">
          <cell r="C148">
            <v>45544</v>
          </cell>
          <cell r="E148">
            <v>4.97</v>
          </cell>
        </row>
        <row r="149">
          <cell r="C149">
            <v>45545</v>
          </cell>
          <cell r="E149">
            <v>5.0199999999999996</v>
          </cell>
        </row>
        <row r="150">
          <cell r="C150">
            <v>45546</v>
          </cell>
          <cell r="E150">
            <v>5.01</v>
          </cell>
        </row>
        <row r="151">
          <cell r="C151">
            <v>45547</v>
          </cell>
          <cell r="E151">
            <v>5.0599999999999996</v>
          </cell>
        </row>
        <row r="152">
          <cell r="C152">
            <v>45548</v>
          </cell>
          <cell r="E152">
            <v>5.05</v>
          </cell>
        </row>
        <row r="153">
          <cell r="C153">
            <v>45551</v>
          </cell>
          <cell r="E153">
            <v>5.12</v>
          </cell>
        </row>
        <row r="154">
          <cell r="C154">
            <v>45552</v>
          </cell>
          <cell r="E154">
            <v>5.09</v>
          </cell>
        </row>
        <row r="155">
          <cell r="C155">
            <v>45553</v>
          </cell>
          <cell r="E155">
            <v>5.0999999999999996</v>
          </cell>
        </row>
        <row r="156">
          <cell r="C156">
            <v>45554</v>
          </cell>
          <cell r="E156">
            <v>5.08</v>
          </cell>
        </row>
        <row r="157">
          <cell r="C157">
            <v>45555</v>
          </cell>
          <cell r="E157">
            <v>5.09</v>
          </cell>
        </row>
        <row r="158">
          <cell r="C158">
            <v>45558</v>
          </cell>
          <cell r="E158">
            <v>5.0599999999999996</v>
          </cell>
        </row>
        <row r="159">
          <cell r="C159">
            <v>45559</v>
          </cell>
          <cell r="E159">
            <v>5.15</v>
          </cell>
        </row>
        <row r="160">
          <cell r="C160">
            <v>45560</v>
          </cell>
          <cell r="E160">
            <v>5.08</v>
          </cell>
        </row>
        <row r="161">
          <cell r="C161">
            <v>45561</v>
          </cell>
          <cell r="E161">
            <v>5.16</v>
          </cell>
        </row>
        <row r="162">
          <cell r="C162">
            <v>45562</v>
          </cell>
          <cell r="E162">
            <v>5.14</v>
          </cell>
        </row>
        <row r="163">
          <cell r="C163">
            <v>45565</v>
          </cell>
          <cell r="E163">
            <v>5.12</v>
          </cell>
        </row>
        <row r="164">
          <cell r="C164">
            <v>45566</v>
          </cell>
          <cell r="E164">
            <v>5.09</v>
          </cell>
        </row>
        <row r="165">
          <cell r="C165">
            <v>45567</v>
          </cell>
          <cell r="E165">
            <v>5.04</v>
          </cell>
        </row>
        <row r="166">
          <cell r="C166">
            <v>45568</v>
          </cell>
          <cell r="E166">
            <v>5.01</v>
          </cell>
        </row>
        <row r="167">
          <cell r="C167">
            <v>45569</v>
          </cell>
          <cell r="E167">
            <v>5.03</v>
          </cell>
        </row>
        <row r="168">
          <cell r="C168">
            <v>45572</v>
          </cell>
          <cell r="E168">
            <v>5</v>
          </cell>
        </row>
        <row r="169">
          <cell r="C169">
            <v>45573</v>
          </cell>
          <cell r="E169">
            <v>5.0199999999999996</v>
          </cell>
        </row>
        <row r="170">
          <cell r="C170">
            <v>45574</v>
          </cell>
          <cell r="E170">
            <v>5.05</v>
          </cell>
        </row>
        <row r="171">
          <cell r="C171">
            <v>45575</v>
          </cell>
          <cell r="E171">
            <v>5.05</v>
          </cell>
        </row>
        <row r="172">
          <cell r="C172">
            <v>45576</v>
          </cell>
          <cell r="E172">
            <v>5.0199999999999996</v>
          </cell>
        </row>
        <row r="173">
          <cell r="C173">
            <v>45579</v>
          </cell>
          <cell r="E173">
            <v>5.03</v>
          </cell>
        </row>
        <row r="174">
          <cell r="C174">
            <v>45580</v>
          </cell>
          <cell r="E174">
            <v>5.08</v>
          </cell>
        </row>
        <row r="175">
          <cell r="C175">
            <v>45581</v>
          </cell>
          <cell r="E175">
            <v>5.12</v>
          </cell>
        </row>
        <row r="176">
          <cell r="C176">
            <v>45582</v>
          </cell>
          <cell r="E176">
            <v>5.1100000000000003</v>
          </cell>
        </row>
        <row r="177">
          <cell r="C177">
            <v>45583</v>
          </cell>
          <cell r="E177">
            <v>5.13</v>
          </cell>
        </row>
        <row r="178">
          <cell r="C178">
            <v>45586</v>
          </cell>
          <cell r="E178">
            <v>5.12</v>
          </cell>
        </row>
        <row r="179">
          <cell r="C179">
            <v>45587</v>
          </cell>
          <cell r="E179">
            <v>5.03</v>
          </cell>
        </row>
        <row r="180">
          <cell r="C180">
            <v>45588</v>
          </cell>
          <cell r="E180">
            <v>5.03</v>
          </cell>
        </row>
        <row r="181">
          <cell r="C181">
            <v>45589</v>
          </cell>
          <cell r="E181">
            <v>4.99</v>
          </cell>
        </row>
        <row r="182">
          <cell r="C182">
            <v>45590</v>
          </cell>
          <cell r="E182">
            <v>4.97</v>
          </cell>
        </row>
        <row r="183">
          <cell r="C183">
            <v>45593</v>
          </cell>
          <cell r="E183">
            <v>5.01</v>
          </cell>
        </row>
        <row r="184">
          <cell r="C184">
            <v>45594</v>
          </cell>
          <cell r="E184">
            <v>5.03</v>
          </cell>
        </row>
        <row r="185">
          <cell r="C185">
            <v>45595</v>
          </cell>
          <cell r="E185">
            <v>5.01</v>
          </cell>
        </row>
        <row r="186">
          <cell r="C186">
            <v>45596</v>
          </cell>
          <cell r="E186">
            <v>4.99</v>
          </cell>
        </row>
        <row r="187">
          <cell r="C187">
            <v>45597</v>
          </cell>
          <cell r="E187">
            <v>5</v>
          </cell>
        </row>
        <row r="188">
          <cell r="C188">
            <v>45600</v>
          </cell>
          <cell r="E188">
            <v>5.07</v>
          </cell>
        </row>
        <row r="189">
          <cell r="C189">
            <v>45601</v>
          </cell>
          <cell r="E189">
            <v>5.01</v>
          </cell>
        </row>
        <row r="190">
          <cell r="C190">
            <v>45602</v>
          </cell>
          <cell r="E190">
            <v>5.07</v>
          </cell>
        </row>
        <row r="191">
          <cell r="C191">
            <v>45603</v>
          </cell>
          <cell r="E191">
            <v>5.01</v>
          </cell>
        </row>
        <row r="192">
          <cell r="C192">
            <v>45604</v>
          </cell>
          <cell r="E192">
            <v>4.99</v>
          </cell>
        </row>
        <row r="193">
          <cell r="C193">
            <v>45607</v>
          </cell>
          <cell r="E193">
            <v>4.95</v>
          </cell>
        </row>
        <row r="194">
          <cell r="C194">
            <v>45608</v>
          </cell>
          <cell r="E194">
            <v>5.07</v>
          </cell>
        </row>
        <row r="195">
          <cell r="C195">
            <v>45609</v>
          </cell>
          <cell r="E195">
            <v>5.05</v>
          </cell>
        </row>
        <row r="196">
          <cell r="C196">
            <v>45610</v>
          </cell>
          <cell r="E196">
            <v>5.07</v>
          </cell>
        </row>
        <row r="197">
          <cell r="C197">
            <v>45611</v>
          </cell>
          <cell r="E197">
            <v>5.0599999999999996</v>
          </cell>
        </row>
        <row r="198">
          <cell r="C198">
            <v>45614</v>
          </cell>
          <cell r="E198">
            <v>5.0599999999999996</v>
          </cell>
        </row>
        <row r="199">
          <cell r="C199">
            <v>45615</v>
          </cell>
          <cell r="E199">
            <v>5.09</v>
          </cell>
        </row>
        <row r="200">
          <cell r="C200">
            <v>45616</v>
          </cell>
          <cell r="E200">
            <v>5.07</v>
          </cell>
        </row>
        <row r="201">
          <cell r="C201">
            <v>45617</v>
          </cell>
          <cell r="E201">
            <v>5.0599999999999996</v>
          </cell>
        </row>
        <row r="202">
          <cell r="C202">
            <v>45618</v>
          </cell>
          <cell r="E202">
            <v>5.12</v>
          </cell>
        </row>
        <row r="203">
          <cell r="C203">
            <v>45621</v>
          </cell>
          <cell r="E203">
            <v>5.12</v>
          </cell>
        </row>
        <row r="204">
          <cell r="C204">
            <v>45622</v>
          </cell>
          <cell r="E204">
            <v>5.16</v>
          </cell>
        </row>
        <row r="205">
          <cell r="C205">
            <v>45623</v>
          </cell>
          <cell r="E205">
            <v>5.24</v>
          </cell>
        </row>
        <row r="206">
          <cell r="C206">
            <v>45624</v>
          </cell>
          <cell r="E206">
            <v>5.25</v>
          </cell>
        </row>
        <row r="207">
          <cell r="C207">
            <v>45625</v>
          </cell>
          <cell r="E207">
            <v>5.18</v>
          </cell>
        </row>
        <row r="208">
          <cell r="C208">
            <v>45628</v>
          </cell>
          <cell r="E208">
            <v>5.12</v>
          </cell>
        </row>
        <row r="209">
          <cell r="C209">
            <v>45629</v>
          </cell>
          <cell r="E209">
            <v>5.18</v>
          </cell>
        </row>
        <row r="210">
          <cell r="C210">
            <v>45630</v>
          </cell>
          <cell r="E210">
            <v>5.15</v>
          </cell>
        </row>
        <row r="211">
          <cell r="C211">
            <v>45631</v>
          </cell>
          <cell r="E211">
            <v>5.2</v>
          </cell>
        </row>
        <row r="212">
          <cell r="C212">
            <v>45632</v>
          </cell>
          <cell r="E212">
            <v>5.16</v>
          </cell>
        </row>
        <row r="213">
          <cell r="C213">
            <v>45635</v>
          </cell>
          <cell r="E213">
            <v>5.14</v>
          </cell>
        </row>
        <row r="214">
          <cell r="C214">
            <v>45636</v>
          </cell>
          <cell r="E214">
            <v>5.18</v>
          </cell>
        </row>
        <row r="215">
          <cell r="C215">
            <v>45637</v>
          </cell>
          <cell r="E215">
            <v>5.15</v>
          </cell>
        </row>
        <row r="216">
          <cell r="C216">
            <v>45638</v>
          </cell>
          <cell r="E216">
            <v>5.1100000000000003</v>
          </cell>
        </row>
        <row r="217">
          <cell r="C217">
            <v>45639</v>
          </cell>
          <cell r="E217">
            <v>5.09</v>
          </cell>
        </row>
        <row r="218">
          <cell r="C218">
            <v>45642</v>
          </cell>
          <cell r="E218">
            <v>5.0599999999999996</v>
          </cell>
        </row>
        <row r="219">
          <cell r="C219">
            <v>45643</v>
          </cell>
          <cell r="E219">
            <v>5.15</v>
          </cell>
        </row>
        <row r="220">
          <cell r="C220">
            <v>45644</v>
          </cell>
          <cell r="E220">
            <v>5.05</v>
          </cell>
        </row>
        <row r="221">
          <cell r="C221">
            <v>45645</v>
          </cell>
          <cell r="E221">
            <v>4.95</v>
          </cell>
        </row>
        <row r="222">
          <cell r="C222">
            <v>45646</v>
          </cell>
          <cell r="E222">
            <v>5</v>
          </cell>
        </row>
        <row r="223">
          <cell r="C223">
            <v>45649</v>
          </cell>
          <cell r="E223">
            <v>5.03</v>
          </cell>
        </row>
        <row r="224">
          <cell r="C224">
            <v>45650</v>
          </cell>
          <cell r="E224">
            <v>5.04</v>
          </cell>
        </row>
        <row r="225">
          <cell r="C225">
            <v>45651</v>
          </cell>
          <cell r="E225">
            <v>5.04</v>
          </cell>
        </row>
        <row r="226">
          <cell r="C226">
            <v>45652</v>
          </cell>
          <cell r="E226">
            <v>5.04</v>
          </cell>
        </row>
        <row r="227">
          <cell r="C227">
            <v>45653</v>
          </cell>
          <cell r="E227">
            <v>5.0199999999999996</v>
          </cell>
        </row>
        <row r="228">
          <cell r="C228">
            <v>45656</v>
          </cell>
          <cell r="E228">
            <v>5.03</v>
          </cell>
        </row>
        <row r="229">
          <cell r="C229">
            <v>45657</v>
          </cell>
          <cell r="E229">
            <v>4.9400000000000004</v>
          </cell>
        </row>
        <row r="230">
          <cell r="C230">
            <v>45658</v>
          </cell>
          <cell r="E230">
            <v>4.9400000000000004</v>
          </cell>
        </row>
        <row r="231">
          <cell r="C231">
            <v>45659</v>
          </cell>
          <cell r="E231">
            <v>4.9800000000000004</v>
          </cell>
        </row>
        <row r="232">
          <cell r="C232">
            <v>45660</v>
          </cell>
          <cell r="E232">
            <v>5.0199999999999996</v>
          </cell>
        </row>
        <row r="233">
          <cell r="C233">
            <v>45663</v>
          </cell>
          <cell r="E233">
            <v>5.01</v>
          </cell>
        </row>
        <row r="234">
          <cell r="C234">
            <v>45664</v>
          </cell>
          <cell r="E234">
            <v>5.03</v>
          </cell>
        </row>
        <row r="235">
          <cell r="C235">
            <v>45665</v>
          </cell>
          <cell r="E235">
            <v>5</v>
          </cell>
        </row>
        <row r="236">
          <cell r="C236">
            <v>45666</v>
          </cell>
          <cell r="E236">
            <v>4.91</v>
          </cell>
        </row>
        <row r="237">
          <cell r="C237">
            <v>45667</v>
          </cell>
          <cell r="E237">
            <v>4.8600000000000003</v>
          </cell>
        </row>
        <row r="238">
          <cell r="C238">
            <v>45670</v>
          </cell>
          <cell r="E238">
            <v>4.8600000000000003</v>
          </cell>
        </row>
        <row r="239">
          <cell r="C239">
            <v>45671</v>
          </cell>
          <cell r="E239">
            <v>4.8499999999999996</v>
          </cell>
        </row>
        <row r="240">
          <cell r="C240">
            <v>45672</v>
          </cell>
          <cell r="E240">
            <v>4.8499999999999996</v>
          </cell>
        </row>
        <row r="241">
          <cell r="C241">
            <v>45673</v>
          </cell>
          <cell r="E241">
            <v>4.84</v>
          </cell>
        </row>
        <row r="242">
          <cell r="C242">
            <v>45674</v>
          </cell>
          <cell r="E242">
            <v>4.82</v>
          </cell>
        </row>
        <row r="243">
          <cell r="C243">
            <v>45677</v>
          </cell>
          <cell r="E243">
            <v>4.82</v>
          </cell>
        </row>
        <row r="244">
          <cell r="C244">
            <v>45678</v>
          </cell>
          <cell r="E244">
            <v>4.87</v>
          </cell>
        </row>
        <row r="245">
          <cell r="C245">
            <v>45679</v>
          </cell>
          <cell r="E245">
            <v>4.91</v>
          </cell>
        </row>
        <row r="246">
          <cell r="C246">
            <v>45680</v>
          </cell>
          <cell r="E246">
            <v>4.88</v>
          </cell>
        </row>
        <row r="247">
          <cell r="C247">
            <v>45681</v>
          </cell>
          <cell r="E247">
            <v>4.92</v>
          </cell>
        </row>
        <row r="248">
          <cell r="C248">
            <v>45684</v>
          </cell>
          <cell r="E248">
            <v>4.92</v>
          </cell>
        </row>
        <row r="249">
          <cell r="C249">
            <v>45685</v>
          </cell>
          <cell r="E249">
            <v>4.9400000000000004</v>
          </cell>
        </row>
        <row r="250">
          <cell r="C250">
            <v>45686</v>
          </cell>
          <cell r="E250">
            <v>5.04</v>
          </cell>
        </row>
        <row r="251">
          <cell r="C251">
            <v>45687</v>
          </cell>
          <cell r="E251">
            <v>5</v>
          </cell>
        </row>
        <row r="252">
          <cell r="C252">
            <v>45688</v>
          </cell>
          <cell r="E252">
            <v>5.05</v>
          </cell>
        </row>
        <row r="253">
          <cell r="C253">
            <v>45691</v>
          </cell>
          <cell r="E253">
            <v>4.96</v>
          </cell>
        </row>
        <row r="254">
          <cell r="C254">
            <v>45692</v>
          </cell>
          <cell r="E254">
            <v>4.87</v>
          </cell>
        </row>
        <row r="255">
          <cell r="C255">
            <v>45693</v>
          </cell>
          <cell r="E255">
            <v>4.88</v>
          </cell>
        </row>
        <row r="256">
          <cell r="C256">
            <v>45694</v>
          </cell>
          <cell r="E256">
            <v>4.93</v>
          </cell>
        </row>
        <row r="257">
          <cell r="C257">
            <v>45695</v>
          </cell>
          <cell r="E257">
            <v>4.95</v>
          </cell>
        </row>
        <row r="258">
          <cell r="C258">
            <v>45698</v>
          </cell>
          <cell r="E258">
            <v>4.91</v>
          </cell>
        </row>
        <row r="259">
          <cell r="C259">
            <v>45699</v>
          </cell>
          <cell r="E259">
            <v>4.93</v>
          </cell>
        </row>
        <row r="260">
          <cell r="C260">
            <v>45700</v>
          </cell>
          <cell r="E260">
            <v>4.92</v>
          </cell>
        </row>
        <row r="261">
          <cell r="C261">
            <v>45701</v>
          </cell>
          <cell r="E261">
            <v>4.95</v>
          </cell>
        </row>
        <row r="262">
          <cell r="C262">
            <v>45702</v>
          </cell>
          <cell r="E262">
            <v>4.9800000000000004</v>
          </cell>
        </row>
        <row r="263">
          <cell r="C263">
            <v>45705</v>
          </cell>
          <cell r="E263">
            <v>4.97</v>
          </cell>
        </row>
        <row r="264">
          <cell r="C264">
            <v>45706</v>
          </cell>
          <cell r="E264">
            <v>4.92</v>
          </cell>
        </row>
        <row r="265">
          <cell r="C265">
            <v>45707</v>
          </cell>
          <cell r="E265">
            <v>5.07</v>
          </cell>
        </row>
      </sheetData>
      <sheetData sheetId="1"/>
    </sheetDataSet>
  </externalBook>
</externalLink>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tf.vic.gov.au/2024-25-state-budget/2024-25-statement-finances" TargetMode="External"/><Relationship Id="rId1" Type="http://schemas.openxmlformats.org/officeDocument/2006/relationships/hyperlink" Target="https://www.vgccc.vic.gov.au/about-us/annual-report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3" Type="http://schemas.openxmlformats.org/officeDocument/2006/relationships/hyperlink" Target="https://content.legislation.vic.gov.au/sites/default/files/bills/601156bi1.pdf" TargetMode="External"/><Relationship Id="rId2" Type="http://schemas.openxmlformats.org/officeDocument/2006/relationships/hyperlink" Target="https://www.tenders.vic.gov.au/tender/view?id=72700" TargetMode="External"/><Relationship Id="rId1" Type="http://schemas.openxmlformats.org/officeDocument/2006/relationships/hyperlink" Target="https://www.tenders.vic.gov.au/tender/view?id=66988"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B9BC-D567-4365-851B-B1AB4A57FB4A}">
  <dimension ref="A2:CD329"/>
  <sheetViews>
    <sheetView zoomScale="70" zoomScaleNormal="70" workbookViewId="0">
      <pane xSplit="3" ySplit="7" topLeftCell="O127" activePane="bottomRight" state="frozen"/>
      <selection pane="topRight" activeCell="D1" sqref="D1"/>
      <selection pane="bottomLeft" activeCell="A6" sqref="A6"/>
      <selection pane="bottomRight" activeCell="AQ169" sqref="AQ169"/>
    </sheetView>
  </sheetViews>
  <sheetFormatPr defaultRowHeight="12.75" outlineLevelRow="1" outlineLevelCol="1" x14ac:dyDescent="0.25"/>
  <cols>
    <col min="1" max="1" width="2.7109375" style="5" customWidth="1"/>
    <col min="2" max="2" width="54" style="5" customWidth="1"/>
    <col min="3" max="3" width="8.7109375" style="7" customWidth="1"/>
    <col min="4" max="15" width="8.7109375" style="5" customWidth="1" outlineLevel="1"/>
    <col min="16" max="17" width="8.7109375" style="5" customWidth="1"/>
    <col min="18" max="35" width="9.140625" style="5"/>
    <col min="36" max="36" width="8.7109375" style="5" customWidth="1"/>
    <col min="37" max="16384" width="9.140625" style="5"/>
  </cols>
  <sheetData>
    <row r="2" spans="1:82" x14ac:dyDescent="0.25">
      <c r="B2" s="3" t="s">
        <v>152</v>
      </c>
      <c r="C2" s="4"/>
      <c r="D2" s="3"/>
      <c r="E2" s="3"/>
      <c r="F2" s="3"/>
      <c r="G2" s="3"/>
      <c r="H2" s="3"/>
      <c r="I2" s="3"/>
      <c r="J2" s="3"/>
      <c r="K2" s="3"/>
      <c r="L2" s="3"/>
      <c r="M2" s="3"/>
      <c r="N2" s="3"/>
      <c r="O2" s="3"/>
      <c r="P2" s="3"/>
      <c r="Q2" s="3"/>
      <c r="AF2" s="6" t="s">
        <v>151</v>
      </c>
      <c r="AP2" s="6" t="s">
        <v>151</v>
      </c>
      <c r="AZ2" s="6" t="s">
        <v>151</v>
      </c>
      <c r="BJ2" s="6" t="s">
        <v>151</v>
      </c>
      <c r="BT2" s="6" t="s">
        <v>151</v>
      </c>
      <c r="CD2" s="6" t="s">
        <v>151</v>
      </c>
    </row>
    <row r="3" spans="1:82" x14ac:dyDescent="0.25">
      <c r="B3" s="3"/>
      <c r="C3" s="4"/>
      <c r="D3" s="3"/>
      <c r="E3" s="3"/>
      <c r="F3" s="3"/>
      <c r="G3" s="3"/>
      <c r="H3" s="3"/>
      <c r="I3" s="3"/>
      <c r="J3" s="3"/>
      <c r="K3" s="3"/>
      <c r="L3" s="3"/>
      <c r="M3" s="3"/>
      <c r="N3" s="3"/>
      <c r="O3" s="3"/>
      <c r="P3" s="6" t="str">
        <f t="shared" ref="P3:V3" si="0">P6&amp;"A"</f>
        <v>FY12A</v>
      </c>
      <c r="Q3" s="6" t="str">
        <f t="shared" si="0"/>
        <v>FY13A</v>
      </c>
      <c r="R3" s="6" t="str">
        <f t="shared" si="0"/>
        <v>FY14A</v>
      </c>
      <c r="S3" s="6" t="str">
        <f t="shared" si="0"/>
        <v>FY15A</v>
      </c>
      <c r="T3" s="6" t="str">
        <f t="shared" si="0"/>
        <v>FY16A</v>
      </c>
      <c r="U3" s="6" t="str">
        <f t="shared" si="0"/>
        <v>FY17A</v>
      </c>
      <c r="V3" s="6" t="str">
        <f t="shared" si="0"/>
        <v>FY18A</v>
      </c>
      <c r="W3" s="6" t="str">
        <f>W6&amp;"A"</f>
        <v>FY19A</v>
      </c>
      <c r="X3" s="6" t="str">
        <f t="shared" ref="X3" si="1">X6&amp;"A"</f>
        <v>FY20A</v>
      </c>
      <c r="Y3" s="6" t="str">
        <f t="shared" ref="Y3:AB3" si="2">Y6&amp;"A"</f>
        <v>FY21A</v>
      </c>
      <c r="Z3" s="6" t="str">
        <f t="shared" si="2"/>
        <v>FY22A</v>
      </c>
      <c r="AA3" s="6" t="str">
        <f t="shared" si="2"/>
        <v>FY23A</v>
      </c>
      <c r="AB3" s="6" t="str">
        <f t="shared" si="2"/>
        <v>FY24A</v>
      </c>
      <c r="AC3" s="6" t="str">
        <f>AC6&amp;"E"</f>
        <v>FY25E</v>
      </c>
      <c r="AD3" s="6" t="str">
        <f t="shared" ref="AD3:CD3" si="3">AD6&amp;"E"</f>
        <v>FY26E</v>
      </c>
      <c r="AE3" s="6" t="str">
        <f t="shared" si="3"/>
        <v>FY27E</v>
      </c>
      <c r="AF3" s="6" t="str">
        <f t="shared" si="3"/>
        <v>FY28E</v>
      </c>
      <c r="AG3" s="6" t="str">
        <f t="shared" si="3"/>
        <v>FY29E</v>
      </c>
      <c r="AH3" s="6" t="str">
        <f t="shared" si="3"/>
        <v>FY30E</v>
      </c>
      <c r="AI3" s="6" t="str">
        <f t="shared" si="3"/>
        <v>FY31E</v>
      </c>
      <c r="AJ3" s="6" t="str">
        <f t="shared" si="3"/>
        <v>FY32E</v>
      </c>
      <c r="AK3" s="6" t="str">
        <f t="shared" si="3"/>
        <v>FY33E</v>
      </c>
      <c r="AL3" s="6" t="str">
        <f t="shared" si="3"/>
        <v>FY34E</v>
      </c>
      <c r="AM3" s="6" t="str">
        <f t="shared" si="3"/>
        <v>FY35E</v>
      </c>
      <c r="AN3" s="6" t="str">
        <f t="shared" si="3"/>
        <v>FY36E</v>
      </c>
      <c r="AO3" s="6" t="str">
        <f t="shared" si="3"/>
        <v>FY37E</v>
      </c>
      <c r="AP3" s="6" t="str">
        <f t="shared" si="3"/>
        <v>FY38E</v>
      </c>
      <c r="AQ3" s="6" t="str">
        <f t="shared" si="3"/>
        <v>FY39E</v>
      </c>
      <c r="AR3" s="6" t="str">
        <f t="shared" si="3"/>
        <v>FY40E</v>
      </c>
      <c r="AS3" s="6" t="str">
        <f t="shared" si="3"/>
        <v>FY41E</v>
      </c>
      <c r="AT3" s="6" t="str">
        <f t="shared" si="3"/>
        <v>FY42E</v>
      </c>
      <c r="AU3" s="6" t="str">
        <f t="shared" si="3"/>
        <v>FY43E</v>
      </c>
      <c r="AV3" s="6" t="str">
        <f t="shared" si="3"/>
        <v>FY44E</v>
      </c>
      <c r="AW3" s="6" t="str">
        <f t="shared" si="3"/>
        <v>FY45E</v>
      </c>
      <c r="AX3" s="6" t="str">
        <f t="shared" si="3"/>
        <v>FY46E</v>
      </c>
      <c r="AY3" s="6" t="str">
        <f t="shared" si="3"/>
        <v>FY47E</v>
      </c>
      <c r="AZ3" s="6" t="str">
        <f t="shared" si="3"/>
        <v>FY48E</v>
      </c>
      <c r="BA3" s="6" t="str">
        <f t="shared" si="3"/>
        <v>FY49E</v>
      </c>
      <c r="BB3" s="6" t="str">
        <f t="shared" si="3"/>
        <v>FY50E</v>
      </c>
      <c r="BC3" s="6" t="str">
        <f t="shared" si="3"/>
        <v>FY51E</v>
      </c>
      <c r="BD3" s="6" t="str">
        <f t="shared" si="3"/>
        <v>FY52E</v>
      </c>
      <c r="BE3" s="6" t="str">
        <f t="shared" si="3"/>
        <v>FY53E</v>
      </c>
      <c r="BF3" s="6" t="str">
        <f t="shared" si="3"/>
        <v>FY54E</v>
      </c>
      <c r="BG3" s="6" t="str">
        <f t="shared" si="3"/>
        <v>FY55E</v>
      </c>
      <c r="BH3" s="6" t="str">
        <f t="shared" si="3"/>
        <v>FY56E</v>
      </c>
      <c r="BI3" s="6" t="str">
        <f t="shared" si="3"/>
        <v>FY57E</v>
      </c>
      <c r="BJ3" s="6" t="str">
        <f t="shared" si="3"/>
        <v>FY58E</v>
      </c>
      <c r="BK3" s="6" t="str">
        <f t="shared" si="3"/>
        <v>FY59E</v>
      </c>
      <c r="BL3" s="6" t="str">
        <f t="shared" si="3"/>
        <v>FY60E</v>
      </c>
      <c r="BM3" s="6" t="str">
        <f t="shared" si="3"/>
        <v>FY61E</v>
      </c>
      <c r="BN3" s="6" t="str">
        <f t="shared" si="3"/>
        <v>FY62E</v>
      </c>
      <c r="BO3" s="6" t="str">
        <f t="shared" si="3"/>
        <v>FY63E</v>
      </c>
      <c r="BP3" s="6" t="str">
        <f t="shared" si="3"/>
        <v>FY64E</v>
      </c>
      <c r="BQ3" s="6" t="str">
        <f t="shared" si="3"/>
        <v>FY65E</v>
      </c>
      <c r="BR3" s="6" t="str">
        <f t="shared" si="3"/>
        <v>FY66E</v>
      </c>
      <c r="BS3" s="6" t="str">
        <f t="shared" si="3"/>
        <v>FY67E</v>
      </c>
      <c r="BT3" s="6" t="str">
        <f t="shared" si="3"/>
        <v>FY68E</v>
      </c>
      <c r="BU3" s="6" t="str">
        <f t="shared" si="3"/>
        <v>FY69E</v>
      </c>
      <c r="BV3" s="6" t="str">
        <f t="shared" si="3"/>
        <v>FY70E</v>
      </c>
      <c r="BW3" s="6" t="str">
        <f t="shared" si="3"/>
        <v>FY71E</v>
      </c>
      <c r="BX3" s="6" t="str">
        <f t="shared" si="3"/>
        <v>FY72E</v>
      </c>
      <c r="BY3" s="6" t="str">
        <f t="shared" si="3"/>
        <v>FY73E</v>
      </c>
      <c r="BZ3" s="6" t="str">
        <f t="shared" si="3"/>
        <v>FY74E</v>
      </c>
      <c r="CA3" s="6" t="str">
        <f t="shared" si="3"/>
        <v>FY75E</v>
      </c>
      <c r="CB3" s="6" t="str">
        <f t="shared" si="3"/>
        <v>FY76E</v>
      </c>
      <c r="CC3" s="6" t="str">
        <f t="shared" si="3"/>
        <v>FY77E</v>
      </c>
      <c r="CD3" s="6" t="str">
        <f t="shared" si="3"/>
        <v>FY78E</v>
      </c>
    </row>
    <row r="4" spans="1:82" x14ac:dyDescent="0.25">
      <c r="B4" s="3"/>
      <c r="C4" s="4"/>
      <c r="D4" s="3"/>
      <c r="E4" s="3"/>
      <c r="F4" s="3"/>
      <c r="G4" s="3"/>
      <c r="H4" s="3"/>
      <c r="I4" s="3"/>
      <c r="J4" s="3"/>
      <c r="K4" s="3"/>
      <c r="L4" s="3"/>
      <c r="M4" s="3"/>
      <c r="N4" s="3"/>
      <c r="O4" s="3"/>
      <c r="P4" s="3"/>
      <c r="Q4" s="3"/>
      <c r="AF4" s="6"/>
      <c r="AP4" s="6"/>
      <c r="AZ4" s="6"/>
      <c r="BJ4" s="6"/>
      <c r="BT4" s="6"/>
      <c r="CD4" s="6"/>
    </row>
    <row r="5" spans="1:82" x14ac:dyDescent="0.25">
      <c r="B5" s="5" t="s">
        <v>153</v>
      </c>
      <c r="W5" s="8">
        <v>1</v>
      </c>
      <c r="X5" s="8">
        <v>2</v>
      </c>
      <c r="Y5" s="8">
        <v>3</v>
      </c>
      <c r="Z5" s="8">
        <v>4</v>
      </c>
      <c r="AA5" s="8">
        <v>5</v>
      </c>
      <c r="AB5" s="8">
        <v>6</v>
      </c>
      <c r="AC5" s="8">
        <v>7</v>
      </c>
      <c r="AD5" s="8">
        <v>8</v>
      </c>
      <c r="AE5" s="8">
        <v>9</v>
      </c>
      <c r="AF5" s="8">
        <v>10</v>
      </c>
      <c r="AG5" s="9">
        <v>1</v>
      </c>
      <c r="AH5" s="9">
        <v>2</v>
      </c>
      <c r="AI5" s="9">
        <v>3</v>
      </c>
      <c r="AJ5" s="9">
        <v>4</v>
      </c>
      <c r="AK5" s="9">
        <v>5</v>
      </c>
      <c r="AL5" s="9">
        <v>6</v>
      </c>
      <c r="AM5" s="9">
        <v>7</v>
      </c>
      <c r="AN5" s="9">
        <v>8</v>
      </c>
      <c r="AO5" s="9">
        <v>9</v>
      </c>
      <c r="AP5" s="9">
        <v>10</v>
      </c>
      <c r="AQ5" s="9">
        <v>11</v>
      </c>
      <c r="AR5" s="9">
        <v>12</v>
      </c>
      <c r="AS5" s="9">
        <v>13</v>
      </c>
      <c r="AT5" s="9">
        <v>14</v>
      </c>
      <c r="AU5" s="9">
        <v>15</v>
      </c>
      <c r="AV5" s="9">
        <v>16</v>
      </c>
      <c r="AW5" s="9">
        <v>17</v>
      </c>
      <c r="AX5" s="9">
        <v>18</v>
      </c>
      <c r="AY5" s="9">
        <v>19</v>
      </c>
      <c r="AZ5" s="9">
        <v>20</v>
      </c>
      <c r="BA5" s="9">
        <v>21</v>
      </c>
      <c r="BB5" s="9">
        <v>22</v>
      </c>
      <c r="BC5" s="9">
        <v>23</v>
      </c>
      <c r="BD5" s="9">
        <v>24</v>
      </c>
      <c r="BE5" s="9">
        <v>25</v>
      </c>
      <c r="BF5" s="9">
        <v>26</v>
      </c>
      <c r="BG5" s="9">
        <v>27</v>
      </c>
      <c r="BH5" s="9">
        <v>28</v>
      </c>
      <c r="BI5" s="9">
        <v>29</v>
      </c>
      <c r="BJ5" s="9">
        <v>30</v>
      </c>
      <c r="BK5" s="9">
        <v>31</v>
      </c>
      <c r="BL5" s="9">
        <v>32</v>
      </c>
      <c r="BM5" s="9">
        <v>33</v>
      </c>
      <c r="BN5" s="9">
        <v>34</v>
      </c>
      <c r="BO5" s="9">
        <v>35</v>
      </c>
      <c r="BP5" s="9">
        <v>36</v>
      </c>
      <c r="BQ5" s="9">
        <v>37</v>
      </c>
      <c r="BR5" s="9">
        <v>38</v>
      </c>
      <c r="BS5" s="9">
        <v>39</v>
      </c>
      <c r="BT5" s="9">
        <v>40</v>
      </c>
      <c r="BU5" s="9">
        <v>41</v>
      </c>
      <c r="BV5" s="9">
        <v>42</v>
      </c>
      <c r="BW5" s="9">
        <v>43</v>
      </c>
      <c r="BX5" s="9">
        <v>44</v>
      </c>
      <c r="BY5" s="9">
        <v>45</v>
      </c>
      <c r="BZ5" s="9">
        <v>46</v>
      </c>
      <c r="CA5" s="9">
        <v>47</v>
      </c>
      <c r="CB5" s="9">
        <v>48</v>
      </c>
      <c r="CC5" s="9">
        <v>49</v>
      </c>
      <c r="CD5" s="9">
        <v>50</v>
      </c>
    </row>
    <row r="6" spans="1:82" s="13" customFormat="1" x14ac:dyDescent="0.25">
      <c r="B6" s="10"/>
      <c r="C6" s="11" t="s">
        <v>154</v>
      </c>
      <c r="D6" s="10" t="s">
        <v>100</v>
      </c>
      <c r="E6" s="10" t="s">
        <v>99</v>
      </c>
      <c r="F6" s="10" t="s">
        <v>98</v>
      </c>
      <c r="G6" s="10" t="s">
        <v>97</v>
      </c>
      <c r="H6" s="10" t="s">
        <v>96</v>
      </c>
      <c r="I6" s="10" t="s">
        <v>95</v>
      </c>
      <c r="J6" s="10" t="s">
        <v>94</v>
      </c>
      <c r="K6" s="10" t="s">
        <v>93</v>
      </c>
      <c r="L6" s="10" t="s">
        <v>92</v>
      </c>
      <c r="M6" s="10" t="s">
        <v>91</v>
      </c>
      <c r="N6" s="10" t="s">
        <v>90</v>
      </c>
      <c r="O6" s="10" t="s">
        <v>89</v>
      </c>
      <c r="P6" s="10" t="s">
        <v>88</v>
      </c>
      <c r="Q6" s="10" t="s">
        <v>87</v>
      </c>
      <c r="R6" s="10" t="s">
        <v>86</v>
      </c>
      <c r="S6" s="10" t="s">
        <v>85</v>
      </c>
      <c r="T6" s="10" t="s">
        <v>84</v>
      </c>
      <c r="U6" s="10" t="s">
        <v>83</v>
      </c>
      <c r="V6" s="10" t="s">
        <v>82</v>
      </c>
      <c r="W6" s="10" t="s">
        <v>81</v>
      </c>
      <c r="X6" s="10" t="s">
        <v>80</v>
      </c>
      <c r="Y6" s="10" t="s">
        <v>79</v>
      </c>
      <c r="Z6" s="10" t="s">
        <v>78</v>
      </c>
      <c r="AA6" s="10" t="s">
        <v>77</v>
      </c>
      <c r="AB6" s="10" t="s">
        <v>76</v>
      </c>
      <c r="AC6" s="10" t="s">
        <v>75</v>
      </c>
      <c r="AD6" s="10" t="s">
        <v>74</v>
      </c>
      <c r="AE6" s="10" t="s">
        <v>73</v>
      </c>
      <c r="AF6" s="10" t="s">
        <v>72</v>
      </c>
      <c r="AG6" s="12" t="s">
        <v>150</v>
      </c>
      <c r="AH6" s="12" t="s">
        <v>149</v>
      </c>
      <c r="AI6" s="12" t="s">
        <v>148</v>
      </c>
      <c r="AJ6" s="12" t="s">
        <v>147</v>
      </c>
      <c r="AK6" s="12" t="s">
        <v>146</v>
      </c>
      <c r="AL6" s="12" t="s">
        <v>145</v>
      </c>
      <c r="AM6" s="12" t="s">
        <v>144</v>
      </c>
      <c r="AN6" s="12" t="s">
        <v>143</v>
      </c>
      <c r="AO6" s="12" t="s">
        <v>142</v>
      </c>
      <c r="AP6" s="12" t="s">
        <v>141</v>
      </c>
      <c r="AQ6" s="12" t="s">
        <v>140</v>
      </c>
      <c r="AR6" s="12" t="s">
        <v>139</v>
      </c>
      <c r="AS6" s="12" t="s">
        <v>138</v>
      </c>
      <c r="AT6" s="12" t="s">
        <v>137</v>
      </c>
      <c r="AU6" s="12" t="s">
        <v>136</v>
      </c>
      <c r="AV6" s="12" t="s">
        <v>135</v>
      </c>
      <c r="AW6" s="12" t="s">
        <v>134</v>
      </c>
      <c r="AX6" s="12" t="s">
        <v>133</v>
      </c>
      <c r="AY6" s="12" t="s">
        <v>132</v>
      </c>
      <c r="AZ6" s="12" t="s">
        <v>131</v>
      </c>
      <c r="BA6" s="12" t="s">
        <v>130</v>
      </c>
      <c r="BB6" s="12" t="s">
        <v>129</v>
      </c>
      <c r="BC6" s="12" t="s">
        <v>128</v>
      </c>
      <c r="BD6" s="12" t="s">
        <v>127</v>
      </c>
      <c r="BE6" s="12" t="s">
        <v>126</v>
      </c>
      <c r="BF6" s="12" t="s">
        <v>125</v>
      </c>
      <c r="BG6" s="12" t="s">
        <v>124</v>
      </c>
      <c r="BH6" s="12" t="s">
        <v>123</v>
      </c>
      <c r="BI6" s="12" t="s">
        <v>122</v>
      </c>
      <c r="BJ6" s="12" t="s">
        <v>121</v>
      </c>
      <c r="BK6" s="12" t="s">
        <v>120</v>
      </c>
      <c r="BL6" s="12" t="s">
        <v>119</v>
      </c>
      <c r="BM6" s="12" t="s">
        <v>118</v>
      </c>
      <c r="BN6" s="12" t="s">
        <v>117</v>
      </c>
      <c r="BO6" s="12" t="s">
        <v>116</v>
      </c>
      <c r="BP6" s="12" t="s">
        <v>115</v>
      </c>
      <c r="BQ6" s="12" t="s">
        <v>114</v>
      </c>
      <c r="BR6" s="12" t="s">
        <v>113</v>
      </c>
      <c r="BS6" s="12" t="s">
        <v>112</v>
      </c>
      <c r="BT6" s="12" t="s">
        <v>111</v>
      </c>
      <c r="BU6" s="12" t="s">
        <v>110</v>
      </c>
      <c r="BV6" s="12" t="s">
        <v>109</v>
      </c>
      <c r="BW6" s="12" t="s">
        <v>108</v>
      </c>
      <c r="BX6" s="12" t="s">
        <v>107</v>
      </c>
      <c r="BY6" s="12" t="s">
        <v>106</v>
      </c>
      <c r="BZ6" s="12" t="s">
        <v>105</v>
      </c>
      <c r="CA6" s="12" t="s">
        <v>104</v>
      </c>
      <c r="CB6" s="12" t="s">
        <v>103</v>
      </c>
      <c r="CC6" s="12" t="s">
        <v>102</v>
      </c>
      <c r="CD6" s="12" t="s">
        <v>101</v>
      </c>
    </row>
    <row r="7" spans="1:82" x14ac:dyDescent="0.25">
      <c r="B7" s="14"/>
      <c r="C7" s="15"/>
      <c r="D7" s="16">
        <v>36707</v>
      </c>
      <c r="E7" s="16">
        <v>37072</v>
      </c>
      <c r="F7" s="16">
        <v>37437</v>
      </c>
      <c r="G7" s="16">
        <v>37802</v>
      </c>
      <c r="H7" s="16">
        <v>38168</v>
      </c>
      <c r="I7" s="16">
        <v>38533</v>
      </c>
      <c r="J7" s="16">
        <v>38898</v>
      </c>
      <c r="K7" s="16">
        <v>39263</v>
      </c>
      <c r="L7" s="16">
        <v>39629</v>
      </c>
      <c r="M7" s="16">
        <v>39994</v>
      </c>
      <c r="N7" s="16">
        <v>40359</v>
      </c>
      <c r="O7" s="16">
        <v>40724</v>
      </c>
      <c r="P7" s="16">
        <v>41090</v>
      </c>
      <c r="Q7" s="16">
        <v>41455</v>
      </c>
      <c r="R7" s="16">
        <v>41820</v>
      </c>
      <c r="S7" s="16">
        <v>42185</v>
      </c>
      <c r="T7" s="16">
        <v>42551</v>
      </c>
      <c r="U7" s="16">
        <v>42916</v>
      </c>
      <c r="V7" s="16">
        <v>43281</v>
      </c>
      <c r="W7" s="16">
        <v>43646</v>
      </c>
      <c r="X7" s="16">
        <v>44012</v>
      </c>
      <c r="Y7" s="16">
        <v>44377</v>
      </c>
      <c r="Z7" s="16">
        <v>44742</v>
      </c>
      <c r="AA7" s="16">
        <v>45107</v>
      </c>
      <c r="AB7" s="16">
        <v>45473</v>
      </c>
      <c r="AC7" s="16">
        <v>45838</v>
      </c>
      <c r="AD7" s="16">
        <v>46203</v>
      </c>
      <c r="AE7" s="16">
        <v>46568</v>
      </c>
      <c r="AF7" s="16">
        <v>46934</v>
      </c>
      <c r="AG7" s="16">
        <v>47299</v>
      </c>
      <c r="AH7" s="16">
        <v>47664</v>
      </c>
      <c r="AI7" s="16">
        <v>48029</v>
      </c>
      <c r="AJ7" s="16">
        <v>48395</v>
      </c>
      <c r="AK7" s="16">
        <v>48760</v>
      </c>
      <c r="AL7" s="16">
        <v>49125</v>
      </c>
      <c r="AM7" s="16">
        <v>49490</v>
      </c>
      <c r="AN7" s="16">
        <v>49856</v>
      </c>
      <c r="AO7" s="16">
        <v>50221</v>
      </c>
      <c r="AP7" s="16">
        <v>50586</v>
      </c>
      <c r="AQ7" s="16">
        <v>50951</v>
      </c>
      <c r="AR7" s="16">
        <v>51317</v>
      </c>
      <c r="AS7" s="16">
        <v>51682</v>
      </c>
      <c r="AT7" s="16">
        <v>52047</v>
      </c>
      <c r="AU7" s="16">
        <v>52412</v>
      </c>
      <c r="AV7" s="16">
        <v>52778</v>
      </c>
      <c r="AW7" s="16">
        <v>53143</v>
      </c>
      <c r="AX7" s="16">
        <v>53508</v>
      </c>
      <c r="AY7" s="16">
        <v>53873</v>
      </c>
      <c r="AZ7" s="16">
        <v>54239</v>
      </c>
      <c r="BA7" s="16">
        <v>54604</v>
      </c>
      <c r="BB7" s="16">
        <v>54969</v>
      </c>
      <c r="BC7" s="16">
        <v>55334</v>
      </c>
      <c r="BD7" s="16">
        <v>55700</v>
      </c>
      <c r="BE7" s="16">
        <v>56065</v>
      </c>
      <c r="BF7" s="16">
        <v>56430</v>
      </c>
      <c r="BG7" s="16">
        <v>56795</v>
      </c>
      <c r="BH7" s="16">
        <v>57161</v>
      </c>
      <c r="BI7" s="16">
        <v>57526</v>
      </c>
      <c r="BJ7" s="16">
        <v>57891</v>
      </c>
      <c r="BK7" s="16">
        <v>58256</v>
      </c>
      <c r="BL7" s="16">
        <v>58622</v>
      </c>
      <c r="BM7" s="16">
        <v>58987</v>
      </c>
      <c r="BN7" s="16">
        <v>59352</v>
      </c>
      <c r="BO7" s="16">
        <v>59717</v>
      </c>
      <c r="BP7" s="16">
        <v>60083</v>
      </c>
      <c r="BQ7" s="16">
        <v>60448</v>
      </c>
      <c r="BR7" s="16">
        <v>60813</v>
      </c>
      <c r="BS7" s="16">
        <v>61178</v>
      </c>
      <c r="BT7" s="16">
        <v>61544</v>
      </c>
      <c r="BU7" s="16">
        <v>61909</v>
      </c>
      <c r="BV7" s="16">
        <v>62274</v>
      </c>
      <c r="BW7" s="16">
        <v>62639</v>
      </c>
      <c r="BX7" s="16">
        <v>63005</v>
      </c>
      <c r="BY7" s="16">
        <v>63370</v>
      </c>
      <c r="BZ7" s="16">
        <v>63735</v>
      </c>
      <c r="CA7" s="16">
        <v>64100</v>
      </c>
      <c r="CB7" s="16">
        <v>64466</v>
      </c>
      <c r="CC7" s="16">
        <v>64831</v>
      </c>
      <c r="CD7" s="16">
        <v>65196</v>
      </c>
    </row>
    <row r="8" spans="1:82" s="17" customFormat="1" x14ac:dyDescent="0.25">
      <c r="C8" s="18"/>
    </row>
    <row r="9" spans="1:82" s="17" customFormat="1" x14ac:dyDescent="0.25">
      <c r="A9" s="17" t="s">
        <v>151</v>
      </c>
      <c r="B9" s="19" t="s">
        <v>178</v>
      </c>
      <c r="C9" s="20"/>
    </row>
    <row r="10" spans="1:82" x14ac:dyDescent="0.25">
      <c r="B10" s="21" t="s">
        <v>70</v>
      </c>
      <c r="C10" s="22"/>
    </row>
    <row r="11" spans="1:82" s="17" customFormat="1" x14ac:dyDescent="0.25">
      <c r="B11" s="23" t="s">
        <v>185</v>
      </c>
      <c r="C11" s="18" t="s">
        <v>155</v>
      </c>
      <c r="P11" s="17">
        <v>386.7</v>
      </c>
      <c r="Q11" s="17">
        <v>420.5</v>
      </c>
      <c r="R11" s="24">
        <v>390.7</v>
      </c>
      <c r="S11" s="24">
        <v>397.5</v>
      </c>
      <c r="T11" s="24">
        <v>423.4</v>
      </c>
      <c r="U11" s="24">
        <v>398.3</v>
      </c>
    </row>
    <row r="12" spans="1:82" s="17" customFormat="1" x14ac:dyDescent="0.25">
      <c r="B12" s="23" t="s">
        <v>180</v>
      </c>
      <c r="C12" s="18" t="s">
        <v>155</v>
      </c>
      <c r="R12" s="24"/>
      <c r="S12" s="24"/>
      <c r="T12" s="24"/>
      <c r="U12" s="41"/>
      <c r="V12" s="24">
        <v>411</v>
      </c>
      <c r="W12" s="24">
        <v>510.4</v>
      </c>
      <c r="X12" s="24">
        <v>518.29999999999995</v>
      </c>
      <c r="Y12" s="24">
        <v>574.29999999999995</v>
      </c>
      <c r="Z12" s="24">
        <v>626.29999999999995</v>
      </c>
      <c r="AA12" s="24">
        <v>608.20000000000005</v>
      </c>
      <c r="AB12" s="41">
        <f>AB29</f>
        <v>665</v>
      </c>
      <c r="AC12" s="25"/>
      <c r="AD12" s="25"/>
      <c r="AE12" s="25"/>
      <c r="AF12" s="25"/>
    </row>
    <row r="13" spans="1:82" s="17" customFormat="1" x14ac:dyDescent="0.25">
      <c r="B13" s="23" t="s">
        <v>179</v>
      </c>
      <c r="C13" s="18"/>
      <c r="P13" s="17">
        <v>0.1</v>
      </c>
      <c r="Q13" s="17">
        <v>0.1</v>
      </c>
      <c r="R13" s="17">
        <v>0.1</v>
      </c>
      <c r="S13" s="17">
        <v>0.1</v>
      </c>
      <c r="T13" s="17">
        <v>0.1</v>
      </c>
      <c r="U13" s="17">
        <v>0.1</v>
      </c>
      <c r="V13" s="17">
        <v>0.1</v>
      </c>
      <c r="W13" s="17">
        <v>0.1</v>
      </c>
      <c r="X13" s="17">
        <v>0.1</v>
      </c>
      <c r="Y13" s="17">
        <v>0.1</v>
      </c>
      <c r="Z13" s="17">
        <v>0.1</v>
      </c>
      <c r="AA13" s="17">
        <v>0.1</v>
      </c>
      <c r="AB13" s="17">
        <v>0.1</v>
      </c>
      <c r="AC13" s="17">
        <v>0.1</v>
      </c>
      <c r="AD13" s="17">
        <v>0.1</v>
      </c>
      <c r="AE13" s="17">
        <v>0.1</v>
      </c>
      <c r="AF13" s="17">
        <v>0.1</v>
      </c>
    </row>
    <row r="14" spans="1:82" s="17" customFormat="1" x14ac:dyDescent="0.25">
      <c r="B14" s="23"/>
      <c r="C14" s="18"/>
    </row>
    <row r="15" spans="1:82" s="17" customFormat="1" x14ac:dyDescent="0.25">
      <c r="B15" s="23"/>
      <c r="C15" s="18"/>
      <c r="P15" s="17">
        <f>SUM(P11:P12)</f>
        <v>386.7</v>
      </c>
      <c r="Q15" s="17">
        <f t="shared" ref="Q15:AF15" si="4">SUM(Q11:Q12)</f>
        <v>420.5</v>
      </c>
      <c r="R15" s="17">
        <f t="shared" si="4"/>
        <v>390.7</v>
      </c>
      <c r="S15" s="17">
        <f t="shared" si="4"/>
        <v>397.5</v>
      </c>
      <c r="T15" s="17">
        <f t="shared" si="4"/>
        <v>423.4</v>
      </c>
      <c r="U15" s="17">
        <f t="shared" si="4"/>
        <v>398.3</v>
      </c>
      <c r="V15" s="17">
        <f t="shared" si="4"/>
        <v>411</v>
      </c>
      <c r="W15" s="17">
        <f t="shared" si="4"/>
        <v>510.4</v>
      </c>
      <c r="X15" s="17">
        <f t="shared" si="4"/>
        <v>518.29999999999995</v>
      </c>
      <c r="Y15" s="17">
        <f t="shared" si="4"/>
        <v>574.29999999999995</v>
      </c>
      <c r="Z15" s="17">
        <f t="shared" si="4"/>
        <v>626.29999999999995</v>
      </c>
      <c r="AA15" s="17">
        <f t="shared" si="4"/>
        <v>608.20000000000005</v>
      </c>
      <c r="AB15" s="17">
        <f t="shared" si="4"/>
        <v>665</v>
      </c>
      <c r="AC15" s="17">
        <f t="shared" si="4"/>
        <v>0</v>
      </c>
      <c r="AD15" s="17">
        <f t="shared" si="4"/>
        <v>0</v>
      </c>
      <c r="AE15" s="17">
        <f t="shared" si="4"/>
        <v>0</v>
      </c>
      <c r="AF15" s="17">
        <f t="shared" si="4"/>
        <v>0</v>
      </c>
    </row>
    <row r="16" spans="1:82" s="17" customFormat="1" x14ac:dyDescent="0.25">
      <c r="B16" s="23"/>
      <c r="C16" s="18"/>
      <c r="P16" s="61"/>
      <c r="Q16" s="61">
        <f>Q15/P15-1</f>
        <v>8.7406258081199839E-2</v>
      </c>
      <c r="R16" s="61">
        <f t="shared" ref="R16:AF16" si="5">R15/Q15-1</f>
        <v>-7.0868014268727686E-2</v>
      </c>
      <c r="S16" s="61">
        <f t="shared" si="5"/>
        <v>1.7404658305605336E-2</v>
      </c>
      <c r="T16" s="61">
        <f t="shared" si="5"/>
        <v>6.5157232704402546E-2</v>
      </c>
      <c r="U16" s="61">
        <f t="shared" si="5"/>
        <v>-5.9282002834199266E-2</v>
      </c>
      <c r="V16" s="61">
        <f t="shared" si="5"/>
        <v>3.1885513432086343E-2</v>
      </c>
      <c r="W16" s="61">
        <f t="shared" si="5"/>
        <v>0.24184914841849148</v>
      </c>
      <c r="X16" s="61">
        <f t="shared" si="5"/>
        <v>1.5478056426332154E-2</v>
      </c>
      <c r="Y16" s="61">
        <f t="shared" si="5"/>
        <v>0.1080455334748216</v>
      </c>
      <c r="Z16" s="61">
        <f t="shared" si="5"/>
        <v>9.0545011318126312E-2</v>
      </c>
      <c r="AA16" s="61">
        <f t="shared" si="5"/>
        <v>-2.8899888232476356E-2</v>
      </c>
      <c r="AB16" s="61">
        <f t="shared" si="5"/>
        <v>9.3390332127589515E-2</v>
      </c>
      <c r="AC16" s="61">
        <f t="shared" si="5"/>
        <v>-1</v>
      </c>
      <c r="AD16" s="61" t="e">
        <f t="shared" si="5"/>
        <v>#DIV/0!</v>
      </c>
      <c r="AE16" s="61" t="e">
        <f t="shared" si="5"/>
        <v>#DIV/0!</v>
      </c>
      <c r="AF16" s="61" t="e">
        <f t="shared" si="5"/>
        <v>#DIV/0!</v>
      </c>
    </row>
    <row r="17" spans="1:32" s="17" customFormat="1" x14ac:dyDescent="0.25">
      <c r="B17" s="23"/>
      <c r="C17" s="18"/>
      <c r="R17" s="24"/>
      <c r="S17" s="24"/>
      <c r="T17" s="24"/>
      <c r="U17" s="24"/>
      <c r="V17" s="24"/>
      <c r="W17" s="24"/>
      <c r="X17" s="24"/>
      <c r="Y17" s="24"/>
      <c r="Z17" s="24"/>
      <c r="AA17" s="24"/>
      <c r="AB17" s="25"/>
      <c r="AC17" s="25"/>
      <c r="AD17" s="25"/>
      <c r="AE17" s="25"/>
      <c r="AF17" s="25"/>
    </row>
    <row r="18" spans="1:32" s="17" customFormat="1" x14ac:dyDescent="0.25">
      <c r="B18" s="23"/>
      <c r="C18" s="18"/>
      <c r="R18" s="24"/>
      <c r="S18" s="24"/>
      <c r="T18" s="24"/>
      <c r="U18" s="46">
        <f>(U11/P11)^(1/5)-1</f>
        <v>5.9287642793961481E-3</v>
      </c>
      <c r="V18" s="24"/>
      <c r="W18" s="24"/>
      <c r="X18" s="24"/>
      <c r="Y18" s="24"/>
      <c r="Z18" s="24"/>
      <c r="AA18" s="24"/>
      <c r="AB18" s="46">
        <f>(AB12/V12)^(1/6)-1</f>
        <v>8.3502631859722287E-2</v>
      </c>
      <c r="AC18" s="25"/>
      <c r="AD18" s="25"/>
      <c r="AE18" s="25"/>
      <c r="AF18" s="25"/>
    </row>
    <row r="19" spans="1:32" s="17" customFormat="1" x14ac:dyDescent="0.25">
      <c r="C19" s="18"/>
    </row>
    <row r="20" spans="1:32" s="17" customFormat="1" x14ac:dyDescent="0.25">
      <c r="A20" s="17" t="s">
        <v>151</v>
      </c>
      <c r="B20" s="19" t="s">
        <v>71</v>
      </c>
      <c r="C20" s="20"/>
    </row>
    <row r="21" spans="1:32" x14ac:dyDescent="0.25">
      <c r="B21" s="21" t="s">
        <v>70</v>
      </c>
      <c r="C21" s="22"/>
    </row>
    <row r="22" spans="1:32" s="17" customFormat="1" x14ac:dyDescent="0.25">
      <c r="B22" s="23" t="s">
        <v>69</v>
      </c>
      <c r="C22" s="18" t="s">
        <v>155</v>
      </c>
      <c r="R22" s="24"/>
      <c r="S22" s="24"/>
      <c r="T22" s="24"/>
      <c r="U22" s="24"/>
      <c r="V22" s="24"/>
      <c r="W22" s="24">
        <v>642.5</v>
      </c>
      <c r="X22" s="24">
        <v>652.4</v>
      </c>
      <c r="Y22" s="24">
        <v>722.9</v>
      </c>
      <c r="Z22" s="24">
        <v>788.3</v>
      </c>
      <c r="AA22" s="24">
        <v>763.8</v>
      </c>
    </row>
    <row r="23" spans="1:32" s="17" customFormat="1" x14ac:dyDescent="0.25">
      <c r="B23" s="23" t="s">
        <v>68</v>
      </c>
      <c r="C23" s="18" t="s">
        <v>155</v>
      </c>
      <c r="R23" s="24"/>
      <c r="S23" s="24"/>
      <c r="T23" s="24"/>
      <c r="U23" s="24"/>
      <c r="V23" s="24"/>
      <c r="W23" s="24"/>
      <c r="X23" s="24"/>
      <c r="Y23" s="24"/>
      <c r="Z23" s="24"/>
      <c r="AA23" s="24"/>
      <c r="AB23" s="25">
        <f>AB29/0.794</f>
        <v>837.53148614609563</v>
      </c>
      <c r="AC23" s="25">
        <f>AC30/0.794</f>
        <v>843.8287153652393</v>
      </c>
      <c r="AD23" s="25">
        <f>AD30/0.794</f>
        <v>871.53652392947095</v>
      </c>
      <c r="AE23" s="25">
        <f>AE30/0.794</f>
        <v>899.2443324937027</v>
      </c>
      <c r="AF23" s="25">
        <f>AF30/0.794</f>
        <v>929.47103274559186</v>
      </c>
    </row>
    <row r="24" spans="1:32" s="17" customFormat="1" x14ac:dyDescent="0.25">
      <c r="B24" s="23"/>
      <c r="C24" s="18"/>
      <c r="R24" s="24"/>
      <c r="S24" s="24"/>
      <c r="T24" s="24"/>
      <c r="U24" s="24"/>
      <c r="V24" s="24"/>
      <c r="W24" s="24"/>
      <c r="X24" s="24"/>
      <c r="Y24" s="24"/>
      <c r="Z24" s="24"/>
      <c r="AA24" s="24"/>
      <c r="AB24" s="25"/>
      <c r="AC24" s="25"/>
      <c r="AD24" s="25"/>
      <c r="AE24" s="25"/>
      <c r="AF24" s="25"/>
    </row>
    <row r="25" spans="1:32" s="17" customFormat="1" x14ac:dyDescent="0.25">
      <c r="B25" s="23" t="s">
        <v>67</v>
      </c>
      <c r="C25" s="18" t="s">
        <v>155</v>
      </c>
      <c r="W25" s="17">
        <f>W22-W29</f>
        <v>132.10000000000002</v>
      </c>
      <c r="X25" s="17">
        <f>X22-X29</f>
        <v>134.10000000000002</v>
      </c>
      <c r="Y25" s="17">
        <f>Y22-Y29</f>
        <v>148.60000000000002</v>
      </c>
      <c r="Z25" s="17">
        <f>Z22-Z29</f>
        <v>162</v>
      </c>
      <c r="AA25" s="17">
        <f>AA22-AA29</f>
        <v>155.59999999999991</v>
      </c>
    </row>
    <row r="26" spans="1:32" s="17" customFormat="1" x14ac:dyDescent="0.25">
      <c r="B26" s="23" t="s">
        <v>66</v>
      </c>
      <c r="C26" s="18" t="s">
        <v>155</v>
      </c>
      <c r="W26" s="24"/>
      <c r="AB26" s="17">
        <f>AB23-AB30</f>
        <v>837.53148614609563</v>
      </c>
      <c r="AC26" s="17">
        <f>AC23-AC30</f>
        <v>173.8287153652393</v>
      </c>
      <c r="AD26" s="17">
        <f>AD23-AD30</f>
        <v>179.53652392947095</v>
      </c>
      <c r="AE26" s="17">
        <f>AE23-AE30</f>
        <v>185.2443324937027</v>
      </c>
      <c r="AF26" s="17">
        <f>AF23-AF30</f>
        <v>191.47103274559186</v>
      </c>
    </row>
    <row r="27" spans="1:32" s="17" customFormat="1" x14ac:dyDescent="0.25">
      <c r="B27" s="23"/>
      <c r="C27" s="18"/>
      <c r="W27" s="5" t="s">
        <v>2</v>
      </c>
    </row>
    <row r="28" spans="1:32" s="17" customFormat="1" x14ac:dyDescent="0.25">
      <c r="B28" s="23" t="s">
        <v>65</v>
      </c>
      <c r="C28" s="18" t="s">
        <v>155</v>
      </c>
      <c r="W28" s="24">
        <v>120</v>
      </c>
    </row>
    <row r="29" spans="1:32" s="17" customFormat="1" x14ac:dyDescent="0.25">
      <c r="B29" s="23" t="s">
        <v>64</v>
      </c>
      <c r="C29" s="18" t="s">
        <v>155</v>
      </c>
      <c r="W29" s="24">
        <v>510.4</v>
      </c>
      <c r="X29" s="24">
        <v>518.29999999999995</v>
      </c>
      <c r="Y29" s="24">
        <v>574.29999999999995</v>
      </c>
      <c r="Z29" s="24">
        <v>626.29999999999995</v>
      </c>
      <c r="AA29" s="24">
        <v>608.20000000000005</v>
      </c>
      <c r="AB29" s="25">
        <f>AB230-12</f>
        <v>665</v>
      </c>
    </row>
    <row r="30" spans="1:32" x14ac:dyDescent="0.25">
      <c r="B30" s="23" t="s">
        <v>63</v>
      </c>
      <c r="C30" s="18" t="s">
        <v>155</v>
      </c>
      <c r="AB30" s="25"/>
      <c r="AC30" s="25">
        <f>AC230-12</f>
        <v>670</v>
      </c>
      <c r="AD30" s="25">
        <f>AD230-12</f>
        <v>692</v>
      </c>
      <c r="AE30" s="25">
        <f>AE230-12</f>
        <v>714</v>
      </c>
      <c r="AF30" s="25">
        <f>AF230-12</f>
        <v>738</v>
      </c>
    </row>
    <row r="31" spans="1:32" x14ac:dyDescent="0.25">
      <c r="B31" s="23"/>
      <c r="C31" s="18"/>
      <c r="AB31" s="25"/>
      <c r="AC31" s="25"/>
      <c r="AD31" s="25"/>
      <c r="AE31" s="25"/>
      <c r="AF31" s="25"/>
    </row>
    <row r="32" spans="1:32" x14ac:dyDescent="0.25">
      <c r="B32" s="23"/>
      <c r="C32" s="18"/>
      <c r="W32" s="5">
        <f t="shared" ref="W32" si="6">SUM(W28:W30)</f>
        <v>630.4</v>
      </c>
      <c r="X32" s="5">
        <f>SUM(X28:X30)</f>
        <v>518.29999999999995</v>
      </c>
      <c r="Y32" s="5">
        <f t="shared" ref="Y32:AF32" si="7">SUM(Y28:Y30)</f>
        <v>574.29999999999995</v>
      </c>
      <c r="Z32" s="5">
        <f t="shared" si="7"/>
        <v>626.29999999999995</v>
      </c>
      <c r="AA32" s="5">
        <f t="shared" si="7"/>
        <v>608.20000000000005</v>
      </c>
      <c r="AB32" s="5">
        <f t="shared" si="7"/>
        <v>665</v>
      </c>
      <c r="AC32" s="5">
        <f t="shared" si="7"/>
        <v>670</v>
      </c>
      <c r="AD32" s="5">
        <f t="shared" si="7"/>
        <v>692</v>
      </c>
      <c r="AE32" s="5">
        <f t="shared" si="7"/>
        <v>714</v>
      </c>
      <c r="AF32" s="5">
        <f t="shared" si="7"/>
        <v>738</v>
      </c>
    </row>
    <row r="33" spans="1:52" x14ac:dyDescent="0.25">
      <c r="B33" s="23"/>
      <c r="C33" s="18"/>
      <c r="W33" s="5">
        <f>W32</f>
        <v>630.4</v>
      </c>
      <c r="X33" s="5">
        <f>X32+W33</f>
        <v>1148.6999999999998</v>
      </c>
      <c r="Y33" s="5">
        <f t="shared" ref="Y33:AA33" si="8">Y32+X33</f>
        <v>1722.9999999999998</v>
      </c>
      <c r="Z33" s="5">
        <f t="shared" si="8"/>
        <v>2349.2999999999997</v>
      </c>
      <c r="AA33" s="5">
        <f t="shared" si="8"/>
        <v>2957.5</v>
      </c>
    </row>
    <row r="34" spans="1:52" x14ac:dyDescent="0.25">
      <c r="B34" s="23"/>
      <c r="C34" s="18"/>
      <c r="AB34" s="25">
        <f>AB32+AA33</f>
        <v>3622.5</v>
      </c>
      <c r="AC34" s="25">
        <f>AC32+AB34</f>
        <v>4292.5</v>
      </c>
      <c r="AD34" s="25">
        <f t="shared" ref="AD34:AF34" si="9">AD32+AC34</f>
        <v>4984.5</v>
      </c>
      <c r="AE34" s="25">
        <f t="shared" si="9"/>
        <v>5698.5</v>
      </c>
      <c r="AF34" s="25">
        <f t="shared" si="9"/>
        <v>6436.5</v>
      </c>
    </row>
    <row r="35" spans="1:52" x14ac:dyDescent="0.25">
      <c r="B35" s="23"/>
      <c r="C35" s="18"/>
      <c r="AB35" s="25"/>
      <c r="AC35" s="25"/>
      <c r="AD35" s="25"/>
      <c r="AE35" s="25"/>
      <c r="AF35" s="25"/>
    </row>
    <row r="36" spans="1:52" x14ac:dyDescent="0.25">
      <c r="B36" s="23"/>
      <c r="C36" s="18"/>
      <c r="AB36" s="25"/>
      <c r="AC36" s="25"/>
      <c r="AD36" s="25"/>
      <c r="AE36" s="25"/>
      <c r="AF36" s="60">
        <f>(AF30/W29)^(1/9)-1</f>
        <v>4.1823060568753068E-2</v>
      </c>
    </row>
    <row r="37" spans="1:52" x14ac:dyDescent="0.25">
      <c r="B37" s="23"/>
      <c r="C37" s="18"/>
      <c r="AB37" s="25"/>
      <c r="AC37" s="25"/>
      <c r="AD37" s="25"/>
      <c r="AE37" s="25"/>
      <c r="AF37" s="25"/>
    </row>
    <row r="38" spans="1:52" s="17" customFormat="1" x14ac:dyDescent="0.25">
      <c r="C38" s="18"/>
    </row>
    <row r="39" spans="1:52" s="17" customFormat="1" x14ac:dyDescent="0.25">
      <c r="A39" s="17" t="s">
        <v>151</v>
      </c>
      <c r="B39" s="19" t="s">
        <v>62</v>
      </c>
      <c r="C39" s="20"/>
    </row>
    <row r="40" spans="1:52" s="28" customFormat="1" x14ac:dyDescent="0.25">
      <c r="B40" s="26" t="s">
        <v>166</v>
      </c>
      <c r="C40" s="27"/>
    </row>
    <row r="41" spans="1:52" s="17" customFormat="1" x14ac:dyDescent="0.25">
      <c r="B41" s="29" t="s">
        <v>55</v>
      </c>
      <c r="C41" s="18" t="s">
        <v>155</v>
      </c>
      <c r="W41" s="17">
        <f>W22</f>
        <v>642.5</v>
      </c>
      <c r="X41" s="17">
        <f>X22</f>
        <v>652.4</v>
      </c>
      <c r="Y41" s="17">
        <f>Y22</f>
        <v>722.9</v>
      </c>
      <c r="Z41" s="17">
        <f>Z22</f>
        <v>788.3</v>
      </c>
      <c r="AA41" s="17">
        <f>AA22</f>
        <v>763.8</v>
      </c>
      <c r="AB41" s="17">
        <f>AB23</f>
        <v>837.53148614609563</v>
      </c>
      <c r="AC41" s="17">
        <f>AC23</f>
        <v>843.8287153652393</v>
      </c>
      <c r="AD41" s="17">
        <f>AD23</f>
        <v>871.53652392947095</v>
      </c>
      <c r="AE41" s="17">
        <f>AE23</f>
        <v>899.2443324937027</v>
      </c>
      <c r="AF41" s="17">
        <f>AF23</f>
        <v>929.47103274559186</v>
      </c>
      <c r="AG41" s="30"/>
      <c r="AH41" s="30"/>
      <c r="AI41" s="30"/>
      <c r="AJ41" s="30"/>
      <c r="AK41" s="30"/>
      <c r="AL41" s="30"/>
      <c r="AM41" s="30"/>
      <c r="AN41" s="30"/>
      <c r="AO41" s="30"/>
      <c r="AP41" s="30"/>
      <c r="AQ41" s="30"/>
      <c r="AR41" s="30"/>
      <c r="AS41" s="30"/>
      <c r="AT41" s="30"/>
      <c r="AU41" s="30"/>
      <c r="AV41" s="30"/>
      <c r="AW41" s="30"/>
      <c r="AX41" s="30"/>
      <c r="AY41" s="30"/>
      <c r="AZ41" s="30"/>
    </row>
    <row r="42" spans="1:52" s="17" customFormat="1" x14ac:dyDescent="0.25">
      <c r="B42" s="29" t="s">
        <v>54</v>
      </c>
      <c r="C42" s="18" t="s">
        <v>155</v>
      </c>
      <c r="W42" s="17">
        <f>-W29</f>
        <v>-510.4</v>
      </c>
      <c r="X42" s="17">
        <f>-X29</f>
        <v>-518.29999999999995</v>
      </c>
      <c r="Y42" s="17">
        <f>-Y29</f>
        <v>-574.29999999999995</v>
      </c>
      <c r="Z42" s="17">
        <f>-Z29</f>
        <v>-626.29999999999995</v>
      </c>
      <c r="AA42" s="17">
        <f>-AA29</f>
        <v>-608.20000000000005</v>
      </c>
      <c r="AB42" s="17">
        <f>-AB30</f>
        <v>0</v>
      </c>
      <c r="AC42" s="17">
        <f>-AC30</f>
        <v>-670</v>
      </c>
      <c r="AD42" s="17">
        <f>-AD30</f>
        <v>-692</v>
      </c>
      <c r="AE42" s="17">
        <f>-AE30</f>
        <v>-714</v>
      </c>
      <c r="AF42" s="17">
        <f>-AF30</f>
        <v>-738</v>
      </c>
      <c r="AG42" s="31"/>
      <c r="AH42" s="31"/>
      <c r="AI42" s="31"/>
      <c r="AJ42" s="31"/>
      <c r="AK42" s="31"/>
      <c r="AL42" s="31"/>
      <c r="AM42" s="31"/>
      <c r="AN42" s="31"/>
      <c r="AO42" s="31"/>
      <c r="AP42" s="31"/>
      <c r="AQ42" s="31"/>
      <c r="AR42" s="31"/>
      <c r="AS42" s="31"/>
      <c r="AT42" s="31"/>
      <c r="AU42" s="31"/>
      <c r="AV42" s="31"/>
      <c r="AW42" s="31"/>
      <c r="AX42" s="31"/>
      <c r="AY42" s="31"/>
      <c r="AZ42" s="31"/>
    </row>
    <row r="43" spans="1:52" s="17" customFormat="1" x14ac:dyDescent="0.25">
      <c r="B43" s="32" t="s">
        <v>53</v>
      </c>
      <c r="C43" s="18" t="s">
        <v>155</v>
      </c>
      <c r="W43" s="17">
        <f>W25</f>
        <v>132.10000000000002</v>
      </c>
      <c r="X43" s="17">
        <f>X25</f>
        <v>134.10000000000002</v>
      </c>
      <c r="Y43" s="17">
        <f>Y25</f>
        <v>148.60000000000002</v>
      </c>
      <c r="Z43" s="17">
        <f>Z25</f>
        <v>162</v>
      </c>
      <c r="AA43" s="17">
        <f>AA25</f>
        <v>155.59999999999991</v>
      </c>
      <c r="AB43" s="17">
        <f>AB26</f>
        <v>837.53148614609563</v>
      </c>
      <c r="AC43" s="17">
        <f>AC26</f>
        <v>173.8287153652393</v>
      </c>
      <c r="AD43" s="17">
        <f>AD26</f>
        <v>179.53652392947095</v>
      </c>
      <c r="AE43" s="17">
        <f>AE26</f>
        <v>185.2443324937027</v>
      </c>
      <c r="AF43" s="17">
        <f>AF26</f>
        <v>191.47103274559186</v>
      </c>
      <c r="AG43" s="31"/>
      <c r="AH43" s="31"/>
      <c r="AI43" s="31"/>
      <c r="AJ43" s="31"/>
      <c r="AK43" s="31"/>
      <c r="AL43" s="31"/>
      <c r="AM43" s="31"/>
      <c r="AN43" s="31"/>
      <c r="AO43" s="31"/>
      <c r="AP43" s="31"/>
      <c r="AQ43" s="31"/>
      <c r="AR43" s="31"/>
      <c r="AS43" s="31"/>
      <c r="AT43" s="31"/>
      <c r="AU43" s="31"/>
      <c r="AV43" s="31"/>
      <c r="AW43" s="31"/>
      <c r="AX43" s="31"/>
      <c r="AY43" s="31"/>
      <c r="AZ43" s="31"/>
    </row>
    <row r="44" spans="1:52" s="17" customFormat="1" x14ac:dyDescent="0.25">
      <c r="B44" s="32" t="s">
        <v>49</v>
      </c>
      <c r="C44" s="18" t="s">
        <v>155</v>
      </c>
      <c r="W44" s="33">
        <f>-$W$28</f>
        <v>-120</v>
      </c>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row>
    <row r="45" spans="1:52" s="17" customFormat="1" x14ac:dyDescent="0.25">
      <c r="B45" s="23" t="s">
        <v>52</v>
      </c>
      <c r="C45" s="18" t="s">
        <v>155</v>
      </c>
      <c r="W45" s="31">
        <f t="shared" ref="W45:AF45" si="10">SUM(W43:W44)</f>
        <v>12.100000000000023</v>
      </c>
      <c r="X45" s="31">
        <f t="shared" si="10"/>
        <v>134.10000000000002</v>
      </c>
      <c r="Y45" s="31">
        <f t="shared" si="10"/>
        <v>148.60000000000002</v>
      </c>
      <c r="Z45" s="31">
        <f t="shared" si="10"/>
        <v>162</v>
      </c>
      <c r="AA45" s="31">
        <f t="shared" si="10"/>
        <v>155.59999999999991</v>
      </c>
      <c r="AB45" s="31">
        <f t="shared" si="10"/>
        <v>837.53148614609563</v>
      </c>
      <c r="AC45" s="31">
        <f t="shared" si="10"/>
        <v>173.8287153652393</v>
      </c>
      <c r="AD45" s="31">
        <f t="shared" si="10"/>
        <v>179.53652392947095</v>
      </c>
      <c r="AE45" s="31">
        <f t="shared" si="10"/>
        <v>185.2443324937027</v>
      </c>
      <c r="AF45" s="31">
        <f t="shared" si="10"/>
        <v>191.47103274559186</v>
      </c>
      <c r="AG45" s="31"/>
      <c r="AH45" s="31"/>
      <c r="AI45" s="31"/>
      <c r="AJ45" s="31"/>
      <c r="AK45" s="31"/>
      <c r="AL45" s="31"/>
      <c r="AM45" s="31"/>
      <c r="AN45" s="31"/>
      <c r="AO45" s="31"/>
      <c r="AP45" s="31"/>
      <c r="AQ45" s="31"/>
      <c r="AR45" s="31"/>
      <c r="AS45" s="31"/>
      <c r="AT45" s="31"/>
      <c r="AU45" s="31"/>
      <c r="AV45" s="31"/>
      <c r="AW45" s="31"/>
      <c r="AX45" s="31"/>
      <c r="AY45" s="31"/>
      <c r="AZ45" s="31"/>
    </row>
    <row r="46" spans="1:52" s="17" customFormat="1" x14ac:dyDescent="0.25">
      <c r="B46" s="23"/>
      <c r="C46" s="18"/>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row>
    <row r="47" spans="1:52" s="17" customFormat="1" x14ac:dyDescent="0.25">
      <c r="B47" s="23" t="s">
        <v>51</v>
      </c>
      <c r="C47" s="18" t="s">
        <v>156</v>
      </c>
      <c r="V47" s="31">
        <v>0</v>
      </c>
      <c r="W47" s="31">
        <v>1</v>
      </c>
      <c r="X47" s="31">
        <v>2</v>
      </c>
      <c r="Y47" s="31">
        <v>3</v>
      </c>
      <c r="Z47" s="31">
        <v>4</v>
      </c>
      <c r="AA47" s="31">
        <v>5</v>
      </c>
      <c r="AB47" s="31">
        <v>6</v>
      </c>
      <c r="AC47" s="31">
        <v>7</v>
      </c>
      <c r="AD47" s="31">
        <v>8</v>
      </c>
      <c r="AE47" s="31">
        <v>9</v>
      </c>
      <c r="AF47" s="31">
        <v>10</v>
      </c>
      <c r="AG47" s="31"/>
      <c r="AH47" s="31"/>
      <c r="AI47" s="31"/>
      <c r="AJ47" s="31"/>
      <c r="AK47" s="31"/>
      <c r="AL47" s="31"/>
      <c r="AM47" s="31"/>
      <c r="AN47" s="31"/>
      <c r="AO47" s="31"/>
      <c r="AP47" s="31"/>
      <c r="AQ47" s="31"/>
      <c r="AR47" s="31"/>
      <c r="AS47" s="31"/>
      <c r="AT47" s="31"/>
      <c r="AU47" s="31"/>
      <c r="AV47" s="31"/>
      <c r="AW47" s="31"/>
      <c r="AX47" s="31"/>
      <c r="AY47" s="31"/>
      <c r="AZ47" s="31"/>
    </row>
    <row r="48" spans="1:52" s="17" customFormat="1" x14ac:dyDescent="0.25">
      <c r="B48" s="23" t="s">
        <v>47</v>
      </c>
      <c r="C48" s="18" t="s">
        <v>156</v>
      </c>
      <c r="V48" s="34">
        <f t="shared" ref="V48:AF48" si="11">1/(1+$V$54)^V47</f>
        <v>1</v>
      </c>
      <c r="W48" s="34">
        <f t="shared" si="11"/>
        <v>0.9174311926605504</v>
      </c>
      <c r="X48" s="34">
        <f t="shared" si="11"/>
        <v>0.84167999326655996</v>
      </c>
      <c r="Y48" s="34">
        <f t="shared" si="11"/>
        <v>0.77218348006106419</v>
      </c>
      <c r="Z48" s="34">
        <f t="shared" si="11"/>
        <v>0.7084252110651964</v>
      </c>
      <c r="AA48" s="34">
        <f t="shared" si="11"/>
        <v>0.64993138629834524</v>
      </c>
      <c r="AB48" s="34">
        <f t="shared" si="11"/>
        <v>0.5962673268792158</v>
      </c>
      <c r="AC48" s="34">
        <f t="shared" si="11"/>
        <v>0.54703424484331731</v>
      </c>
      <c r="AD48" s="34">
        <f t="shared" si="11"/>
        <v>0.50186627967276809</v>
      </c>
      <c r="AE48" s="34">
        <f t="shared" si="11"/>
        <v>0.46042777951630098</v>
      </c>
      <c r="AF48" s="34">
        <f t="shared" si="11"/>
        <v>0.42241080689568894</v>
      </c>
      <c r="AG48" s="34"/>
      <c r="AH48" s="34"/>
      <c r="AI48" s="34"/>
      <c r="AJ48" s="34"/>
      <c r="AK48" s="34"/>
      <c r="AL48" s="34"/>
      <c r="AM48" s="34"/>
      <c r="AN48" s="34"/>
      <c r="AO48" s="34"/>
      <c r="AP48" s="34"/>
      <c r="AQ48" s="34"/>
      <c r="AR48" s="34"/>
      <c r="AS48" s="34"/>
      <c r="AT48" s="34"/>
      <c r="AU48" s="34"/>
      <c r="AV48" s="34"/>
      <c r="AW48" s="34"/>
      <c r="AX48" s="34"/>
      <c r="AY48" s="34"/>
      <c r="AZ48" s="34"/>
    </row>
    <row r="49" spans="2:52" s="17" customFormat="1" x14ac:dyDescent="0.25">
      <c r="B49" s="23" t="s">
        <v>50</v>
      </c>
      <c r="C49" s="18" t="s">
        <v>155</v>
      </c>
      <c r="W49" s="31">
        <f t="shared" ref="W49:AF49" si="12">W45*W48</f>
        <v>11.100917431192681</v>
      </c>
      <c r="X49" s="31">
        <f t="shared" si="12"/>
        <v>112.86928709704571</v>
      </c>
      <c r="Y49" s="31">
        <f t="shared" si="12"/>
        <v>114.74646513707415</v>
      </c>
      <c r="Z49" s="31">
        <f t="shared" si="12"/>
        <v>114.76488419256182</v>
      </c>
      <c r="AA49" s="31">
        <f t="shared" si="12"/>
        <v>101.12932370802245</v>
      </c>
      <c r="AB49" s="31">
        <f t="shared" si="12"/>
        <v>499.39266042150939</v>
      </c>
      <c r="AC49" s="31">
        <f t="shared" si="12"/>
        <v>95.090260041907626</v>
      </c>
      <c r="AD49" s="31">
        <f t="shared" si="12"/>
        <v>90.103327329864484</v>
      </c>
      <c r="AE49" s="31">
        <f t="shared" si="12"/>
        <v>85.2916366780549</v>
      </c>
      <c r="AF49" s="31">
        <f t="shared" si="12"/>
        <v>80.879433439216342</v>
      </c>
      <c r="AG49" s="31"/>
      <c r="AH49" s="31"/>
      <c r="AI49" s="31"/>
      <c r="AJ49" s="31"/>
      <c r="AK49" s="31"/>
      <c r="AL49" s="31"/>
      <c r="AM49" s="31"/>
      <c r="AN49" s="31"/>
      <c r="AO49" s="31"/>
      <c r="AP49" s="31"/>
      <c r="AQ49" s="31"/>
      <c r="AR49" s="31"/>
      <c r="AS49" s="31"/>
      <c r="AT49" s="31"/>
      <c r="AU49" s="31"/>
      <c r="AV49" s="31"/>
      <c r="AW49" s="31"/>
      <c r="AX49" s="31"/>
      <c r="AY49" s="31"/>
      <c r="AZ49" s="31"/>
    </row>
    <row r="50" spans="2:52" s="17" customFormat="1" x14ac:dyDescent="0.25">
      <c r="B50" s="23" t="s">
        <v>157</v>
      </c>
      <c r="C50" s="18" t="s">
        <v>155</v>
      </c>
      <c r="V50" s="31">
        <f>SUM(V49:AF49)</f>
        <v>1305.3681954764495</v>
      </c>
      <c r="W50" s="31"/>
      <c r="X50" s="31"/>
      <c r="Y50" s="31"/>
      <c r="Z50" s="31"/>
      <c r="AA50" s="31"/>
      <c r="AB50" s="31"/>
      <c r="AC50" s="31"/>
    </row>
    <row r="51" spans="2:52" s="17" customFormat="1" x14ac:dyDescent="0.25">
      <c r="C51" s="18"/>
    </row>
    <row r="52" spans="2:52" s="17" customFormat="1" x14ac:dyDescent="0.25">
      <c r="B52" s="23" t="s">
        <v>49</v>
      </c>
      <c r="C52" s="18" t="s">
        <v>155</v>
      </c>
      <c r="V52" s="35"/>
    </row>
    <row r="53" spans="2:52" s="17" customFormat="1" x14ac:dyDescent="0.25">
      <c r="B53" s="23" t="s">
        <v>48</v>
      </c>
      <c r="C53" s="18" t="s">
        <v>158</v>
      </c>
      <c r="V53" s="36"/>
    </row>
    <row r="54" spans="2:52" s="17" customFormat="1" x14ac:dyDescent="0.25">
      <c r="B54" s="23" t="s">
        <v>47</v>
      </c>
      <c r="C54" s="18" t="s">
        <v>158</v>
      </c>
      <c r="V54" s="36">
        <v>0.09</v>
      </c>
    </row>
    <row r="55" spans="2:52" s="17" customFormat="1" x14ac:dyDescent="0.25">
      <c r="B55" s="23" t="s">
        <v>159</v>
      </c>
      <c r="C55" s="18" t="s">
        <v>158</v>
      </c>
      <c r="V55" s="36"/>
    </row>
    <row r="56" spans="2:52" s="17" customFormat="1" x14ac:dyDescent="0.25">
      <c r="B56" s="23"/>
      <c r="C56" s="18"/>
    </row>
    <row r="57" spans="2:52" s="28" customFormat="1" x14ac:dyDescent="0.25">
      <c r="B57" s="26" t="s">
        <v>167</v>
      </c>
      <c r="C57" s="27"/>
    </row>
    <row r="58" spans="2:52" s="17" customFormat="1" x14ac:dyDescent="0.25">
      <c r="B58" s="29" t="s">
        <v>55</v>
      </c>
      <c r="C58" s="18" t="s">
        <v>155</v>
      </c>
      <c r="V58" s="37">
        <f>V215</f>
        <v>517.79999999999995</v>
      </c>
      <c r="W58" s="30">
        <f>V58*(1+$V$72)</f>
        <v>538.51199999999994</v>
      </c>
      <c r="X58" s="30">
        <f t="shared" ref="X58:AF58" si="13">W58*(1+$V$72)</f>
        <v>560.05247999999995</v>
      </c>
      <c r="Y58" s="30">
        <f t="shared" si="13"/>
        <v>582.45457920000001</v>
      </c>
      <c r="Z58" s="30">
        <f t="shared" si="13"/>
        <v>605.75276236800005</v>
      </c>
      <c r="AA58" s="30">
        <f t="shared" si="13"/>
        <v>629.98287286272011</v>
      </c>
      <c r="AB58" s="30">
        <f t="shared" si="13"/>
        <v>655.18218777722893</v>
      </c>
      <c r="AC58" s="30">
        <f t="shared" si="13"/>
        <v>681.38947528831807</v>
      </c>
      <c r="AD58" s="30">
        <f t="shared" si="13"/>
        <v>708.64505429985081</v>
      </c>
      <c r="AE58" s="30">
        <f t="shared" si="13"/>
        <v>736.99085647184484</v>
      </c>
      <c r="AF58" s="30">
        <f t="shared" si="13"/>
        <v>766.47049073071867</v>
      </c>
      <c r="AQ58" s="30"/>
      <c r="AR58" s="30"/>
      <c r="AS58" s="30"/>
      <c r="AT58" s="30"/>
      <c r="AU58" s="30"/>
      <c r="AV58" s="30"/>
      <c r="AW58" s="30"/>
      <c r="AX58" s="30"/>
      <c r="AY58" s="30"/>
      <c r="AZ58" s="30"/>
    </row>
    <row r="59" spans="2:52" s="17" customFormat="1" x14ac:dyDescent="0.25">
      <c r="B59" s="29" t="s">
        <v>54</v>
      </c>
      <c r="C59" s="18" t="s">
        <v>155</v>
      </c>
      <c r="V59" s="31"/>
      <c r="W59" s="31">
        <f>W58*-$V$70</f>
        <v>-427.57852799999995</v>
      </c>
      <c r="X59" s="31">
        <f t="shared" ref="X59:AF59" si="14">X58*-$V$70</f>
        <v>-444.68166911999998</v>
      </c>
      <c r="Y59" s="31">
        <f t="shared" si="14"/>
        <v>-462.46893588480003</v>
      </c>
      <c r="Z59" s="31">
        <f t="shared" si="14"/>
        <v>-480.96769332019204</v>
      </c>
      <c r="AA59" s="31">
        <f t="shared" si="14"/>
        <v>-500.20640105299981</v>
      </c>
      <c r="AB59" s="31">
        <f t="shared" si="14"/>
        <v>-520.21465709511983</v>
      </c>
      <c r="AC59" s="31">
        <f t="shared" si="14"/>
        <v>-541.02324337892458</v>
      </c>
      <c r="AD59" s="31">
        <f t="shared" si="14"/>
        <v>-562.66417311408156</v>
      </c>
      <c r="AE59" s="31">
        <f t="shared" si="14"/>
        <v>-585.17074003864479</v>
      </c>
      <c r="AF59" s="31">
        <f t="shared" si="14"/>
        <v>-608.57756964019063</v>
      </c>
      <c r="AQ59" s="31"/>
      <c r="AR59" s="31"/>
      <c r="AS59" s="31"/>
      <c r="AT59" s="31"/>
      <c r="AU59" s="31"/>
      <c r="AV59" s="31"/>
      <c r="AW59" s="31"/>
      <c r="AX59" s="31"/>
      <c r="AY59" s="31"/>
      <c r="AZ59" s="31"/>
    </row>
    <row r="60" spans="2:52" s="17" customFormat="1" x14ac:dyDescent="0.25">
      <c r="B60" s="32" t="s">
        <v>53</v>
      </c>
      <c r="C60" s="18" t="s">
        <v>155</v>
      </c>
      <c r="V60" s="31"/>
      <c r="W60" s="31">
        <f t="shared" ref="W60:AF60" si="15">SUM(W58:W59)</f>
        <v>110.93347199999999</v>
      </c>
      <c r="X60" s="31">
        <f t="shared" si="15"/>
        <v>115.37081087999996</v>
      </c>
      <c r="Y60" s="31">
        <f t="shared" si="15"/>
        <v>119.98564331519998</v>
      </c>
      <c r="Z60" s="31">
        <f t="shared" si="15"/>
        <v>124.78506904780801</v>
      </c>
      <c r="AA60" s="31">
        <f t="shared" si="15"/>
        <v>129.77647180972031</v>
      </c>
      <c r="AB60" s="31">
        <f t="shared" si="15"/>
        <v>134.9675306821091</v>
      </c>
      <c r="AC60" s="31">
        <f t="shared" si="15"/>
        <v>140.36623190939349</v>
      </c>
      <c r="AD60" s="31">
        <f t="shared" si="15"/>
        <v>145.98088118576925</v>
      </c>
      <c r="AE60" s="31">
        <f t="shared" si="15"/>
        <v>151.82011643320004</v>
      </c>
      <c r="AF60" s="31">
        <f t="shared" si="15"/>
        <v>157.89292109052803</v>
      </c>
      <c r="AQ60" s="31"/>
      <c r="AR60" s="31"/>
      <c r="AS60" s="31"/>
      <c r="AT60" s="31"/>
      <c r="AU60" s="31"/>
      <c r="AV60" s="31"/>
      <c r="AW60" s="31"/>
      <c r="AX60" s="31"/>
      <c r="AY60" s="31"/>
      <c r="AZ60" s="31"/>
    </row>
    <row r="61" spans="2:52" s="17" customFormat="1" x14ac:dyDescent="0.25">
      <c r="B61" s="32" t="s">
        <v>49</v>
      </c>
      <c r="C61" s="18" t="s">
        <v>155</v>
      </c>
      <c r="V61" s="31">
        <f>$V$69</f>
        <v>0</v>
      </c>
      <c r="W61" s="31"/>
      <c r="X61" s="31"/>
      <c r="Y61" s="31"/>
      <c r="Z61" s="31"/>
      <c r="AA61" s="31"/>
      <c r="AB61" s="31"/>
      <c r="AC61" s="31"/>
      <c r="AD61" s="31"/>
      <c r="AE61" s="31"/>
      <c r="AF61" s="31"/>
      <c r="AQ61" s="31"/>
      <c r="AR61" s="31"/>
      <c r="AS61" s="31"/>
      <c r="AT61" s="31"/>
      <c r="AU61" s="31"/>
      <c r="AV61" s="31"/>
      <c r="AW61" s="31"/>
      <c r="AX61" s="31"/>
      <c r="AY61" s="31"/>
      <c r="AZ61" s="31"/>
    </row>
    <row r="62" spans="2:52" s="17" customFormat="1" x14ac:dyDescent="0.25">
      <c r="B62" s="23" t="s">
        <v>52</v>
      </c>
      <c r="C62" s="18" t="s">
        <v>155</v>
      </c>
      <c r="V62" s="31">
        <f t="shared" ref="V62:AF62" si="16">SUM(V60:V61)</f>
        <v>0</v>
      </c>
      <c r="W62" s="31">
        <f t="shared" si="16"/>
        <v>110.93347199999999</v>
      </c>
      <c r="X62" s="31">
        <f t="shared" si="16"/>
        <v>115.37081087999996</v>
      </c>
      <c r="Y62" s="31">
        <f t="shared" si="16"/>
        <v>119.98564331519998</v>
      </c>
      <c r="Z62" s="31">
        <f t="shared" si="16"/>
        <v>124.78506904780801</v>
      </c>
      <c r="AA62" s="31">
        <f t="shared" si="16"/>
        <v>129.77647180972031</v>
      </c>
      <c r="AB62" s="31">
        <f t="shared" si="16"/>
        <v>134.9675306821091</v>
      </c>
      <c r="AC62" s="31">
        <f t="shared" si="16"/>
        <v>140.36623190939349</v>
      </c>
      <c r="AD62" s="31">
        <f t="shared" si="16"/>
        <v>145.98088118576925</v>
      </c>
      <c r="AE62" s="31">
        <f t="shared" si="16"/>
        <v>151.82011643320004</v>
      </c>
      <c r="AF62" s="31">
        <f t="shared" si="16"/>
        <v>157.89292109052803</v>
      </c>
      <c r="AQ62" s="31"/>
      <c r="AR62" s="31"/>
      <c r="AS62" s="31"/>
      <c r="AT62" s="31"/>
      <c r="AU62" s="31"/>
      <c r="AV62" s="31"/>
      <c r="AW62" s="31"/>
      <c r="AX62" s="31"/>
      <c r="AY62" s="31"/>
      <c r="AZ62" s="31"/>
    </row>
    <row r="63" spans="2:52" s="17" customFormat="1" x14ac:dyDescent="0.25">
      <c r="B63" s="23"/>
      <c r="C63" s="18"/>
      <c r="V63" s="31"/>
      <c r="W63" s="31"/>
      <c r="X63" s="31"/>
      <c r="Y63" s="31"/>
      <c r="Z63" s="31"/>
      <c r="AA63" s="31"/>
      <c r="AB63" s="31"/>
      <c r="AC63" s="31"/>
      <c r="AD63" s="31"/>
      <c r="AE63" s="31"/>
      <c r="AF63" s="31"/>
      <c r="AQ63" s="31"/>
      <c r="AR63" s="31"/>
      <c r="AS63" s="31"/>
      <c r="AT63" s="31"/>
      <c r="AU63" s="31"/>
      <c r="AV63" s="31"/>
      <c r="AW63" s="31"/>
      <c r="AX63" s="31"/>
      <c r="AY63" s="31"/>
      <c r="AZ63" s="31"/>
    </row>
    <row r="64" spans="2:52" s="17" customFormat="1" x14ac:dyDescent="0.25">
      <c r="B64" s="23" t="s">
        <v>51</v>
      </c>
      <c r="C64" s="18" t="s">
        <v>156</v>
      </c>
      <c r="V64" s="31">
        <v>0</v>
      </c>
      <c r="W64" s="31">
        <v>1</v>
      </c>
      <c r="X64" s="31">
        <v>2</v>
      </c>
      <c r="Y64" s="31">
        <v>3</v>
      </c>
      <c r="Z64" s="31">
        <v>4</v>
      </c>
      <c r="AA64" s="31">
        <v>5</v>
      </c>
      <c r="AB64" s="31">
        <v>6</v>
      </c>
      <c r="AC64" s="31">
        <v>7</v>
      </c>
      <c r="AD64" s="31">
        <v>8</v>
      </c>
      <c r="AE64" s="31">
        <v>9</v>
      </c>
      <c r="AF64" s="31">
        <v>10</v>
      </c>
      <c r="AQ64" s="31"/>
      <c r="AR64" s="31"/>
      <c r="AS64" s="31"/>
      <c r="AT64" s="31"/>
      <c r="AU64" s="31"/>
      <c r="AV64" s="31"/>
      <c r="AW64" s="31"/>
      <c r="AX64" s="31"/>
      <c r="AY64" s="31"/>
      <c r="AZ64" s="31"/>
    </row>
    <row r="65" spans="2:52" s="17" customFormat="1" x14ac:dyDescent="0.25">
      <c r="B65" s="23" t="s">
        <v>47</v>
      </c>
      <c r="C65" s="18" t="s">
        <v>156</v>
      </c>
      <c r="V65" s="34">
        <f>1/(1+$V$71)^V64</f>
        <v>1</v>
      </c>
      <c r="W65" s="34">
        <f>1/(1+$V$71)^W64</f>
        <v>0.9174311926605504</v>
      </c>
      <c r="X65" s="34">
        <f t="shared" ref="X65:AF65" si="17">1/(1+$V$71)^X64</f>
        <v>0.84167999326655996</v>
      </c>
      <c r="Y65" s="34">
        <f t="shared" si="17"/>
        <v>0.77218348006106419</v>
      </c>
      <c r="Z65" s="34">
        <f t="shared" si="17"/>
        <v>0.7084252110651964</v>
      </c>
      <c r="AA65" s="34">
        <f t="shared" si="17"/>
        <v>0.64993138629834524</v>
      </c>
      <c r="AB65" s="34">
        <f t="shared" si="17"/>
        <v>0.5962673268792158</v>
      </c>
      <c r="AC65" s="34">
        <f t="shared" si="17"/>
        <v>0.54703424484331731</v>
      </c>
      <c r="AD65" s="34">
        <f t="shared" si="17"/>
        <v>0.50186627967276809</v>
      </c>
      <c r="AE65" s="34">
        <f t="shared" si="17"/>
        <v>0.46042777951630098</v>
      </c>
      <c r="AF65" s="34">
        <f t="shared" si="17"/>
        <v>0.42241080689568894</v>
      </c>
      <c r="AQ65" s="34"/>
      <c r="AR65" s="34"/>
      <c r="AS65" s="34"/>
      <c r="AT65" s="34"/>
      <c r="AU65" s="34"/>
      <c r="AV65" s="34"/>
      <c r="AW65" s="34"/>
      <c r="AX65" s="34"/>
      <c r="AY65" s="34"/>
      <c r="AZ65" s="34"/>
    </row>
    <row r="66" spans="2:52" s="17" customFormat="1" x14ac:dyDescent="0.25">
      <c r="B66" s="23" t="s">
        <v>50</v>
      </c>
      <c r="C66" s="18" t="s">
        <v>155</v>
      </c>
      <c r="V66" s="31">
        <f t="shared" ref="V66:AF66" si="18">V62*V65</f>
        <v>0</v>
      </c>
      <c r="W66" s="31">
        <f t="shared" si="18"/>
        <v>101.77382752293578</v>
      </c>
      <c r="X66" s="31">
        <f t="shared" si="18"/>
        <v>97.105303324635926</v>
      </c>
      <c r="Y66" s="31">
        <f t="shared" si="18"/>
        <v>92.650931612496677</v>
      </c>
      <c r="Z66" s="31">
        <f t="shared" si="18"/>
        <v>88.400888877978488</v>
      </c>
      <c r="AA66" s="31">
        <f t="shared" si="18"/>
        <v>84.345802232199645</v>
      </c>
      <c r="AB66" s="31">
        <f t="shared" si="18"/>
        <v>80.476728735309734</v>
      </c>
      <c r="AC66" s="31">
        <f t="shared" si="18"/>
        <v>76.785135674057017</v>
      </c>
      <c r="AD66" s="31">
        <f t="shared" si="18"/>
        <v>73.262881744054397</v>
      </c>
      <c r="AE66" s="31">
        <f t="shared" si="18"/>
        <v>69.902199095244569</v>
      </c>
      <c r="AF66" s="31">
        <f t="shared" si="18"/>
        <v>66.695676200967284</v>
      </c>
      <c r="AQ66" s="31"/>
      <c r="AR66" s="31"/>
      <c r="AS66" s="31"/>
      <c r="AT66" s="31"/>
      <c r="AU66" s="31"/>
      <c r="AV66" s="31"/>
      <c r="AW66" s="31"/>
      <c r="AX66" s="31"/>
      <c r="AY66" s="31"/>
      <c r="AZ66" s="31"/>
    </row>
    <row r="67" spans="2:52" s="17" customFormat="1" x14ac:dyDescent="0.25">
      <c r="B67" s="23" t="s">
        <v>157</v>
      </c>
      <c r="C67" s="18" t="s">
        <v>155</v>
      </c>
      <c r="V67" s="31">
        <f>SUM(V66:BT66)</f>
        <v>831.39937501987947</v>
      </c>
    </row>
    <row r="68" spans="2:52" s="17" customFormat="1" x14ac:dyDescent="0.25">
      <c r="C68" s="18"/>
    </row>
    <row r="69" spans="2:52" s="17" customFormat="1" x14ac:dyDescent="0.25">
      <c r="B69" s="23" t="s">
        <v>49</v>
      </c>
      <c r="C69" s="18" t="s">
        <v>155</v>
      </c>
      <c r="V69" s="35">
        <v>0</v>
      </c>
    </row>
    <row r="70" spans="2:52" s="17" customFormat="1" x14ac:dyDescent="0.25">
      <c r="B70" s="23" t="s">
        <v>48</v>
      </c>
      <c r="C70" s="18" t="s">
        <v>158</v>
      </c>
      <c r="V70" s="36">
        <v>0.79400000000000004</v>
      </c>
      <c r="AL70" s="59">
        <f>6.32/4-1</f>
        <v>0.58000000000000007</v>
      </c>
    </row>
    <row r="71" spans="2:52" s="17" customFormat="1" x14ac:dyDescent="0.25">
      <c r="B71" s="23" t="s">
        <v>47</v>
      </c>
      <c r="C71" s="18" t="s">
        <v>158</v>
      </c>
      <c r="V71" s="36">
        <v>0.09</v>
      </c>
    </row>
    <row r="72" spans="2:52" s="17" customFormat="1" x14ac:dyDescent="0.25">
      <c r="B72" s="23" t="s">
        <v>159</v>
      </c>
      <c r="C72" s="18" t="s">
        <v>158</v>
      </c>
      <c r="V72" s="36">
        <v>0.04</v>
      </c>
    </row>
    <row r="73" spans="2:52" s="17" customFormat="1" x14ac:dyDescent="0.25">
      <c r="B73" s="23"/>
      <c r="C73" s="18"/>
      <c r="Y73" s="17" t="s">
        <v>168</v>
      </c>
    </row>
    <row r="74" spans="2:52" s="17" customFormat="1" x14ac:dyDescent="0.25">
      <c r="C74" s="18"/>
      <c r="V74" s="17">
        <f>V67</f>
        <v>831.39937501987947</v>
      </c>
      <c r="W74" s="38">
        <v>0</v>
      </c>
      <c r="X74" s="36">
        <v>0</v>
      </c>
      <c r="Y74" s="36">
        <v>0.02</v>
      </c>
      <c r="Z74" s="36">
        <v>0.04</v>
      </c>
      <c r="AA74" s="36">
        <v>0.06</v>
      </c>
      <c r="AB74" s="36">
        <v>0.08</v>
      </c>
      <c r="AC74" s="36">
        <v>0.1</v>
      </c>
    </row>
    <row r="75" spans="2:52" s="17" customFormat="1" x14ac:dyDescent="0.25">
      <c r="C75" s="18"/>
      <c r="V75" s="36">
        <v>7.0000000000000007E-2</v>
      </c>
      <c r="W75" s="39">
        <f t="dataTable" ref="W75:AC80" dt2D="1" dtr="1" r1="V72" r2="V71"/>
        <v>749.18296751034927</v>
      </c>
      <c r="X75" s="40">
        <v>749.18296751034927</v>
      </c>
      <c r="Y75" s="40">
        <v>827.58834215151387</v>
      </c>
      <c r="Z75" s="40">
        <v>915.27090479230355</v>
      </c>
      <c r="AA75" s="40">
        <v>1013.3481638551559</v>
      </c>
      <c r="AB75" s="40">
        <v>1123.0630962688681</v>
      </c>
      <c r="AC75" s="40">
        <v>1245.7966076571693</v>
      </c>
      <c r="AE75" s="17">
        <f t="shared" ref="AE75:AI80" si="19">X75-Y75</f>
        <v>-78.405374641164599</v>
      </c>
      <c r="AF75" s="17">
        <f t="shared" si="19"/>
        <v>-87.682562640789683</v>
      </c>
      <c r="AG75" s="17">
        <f t="shared" si="19"/>
        <v>-98.077259062852363</v>
      </c>
      <c r="AH75" s="17">
        <f t="shared" si="19"/>
        <v>-109.71493241371218</v>
      </c>
      <c r="AI75" s="17">
        <f t="shared" si="19"/>
        <v>-122.73351138830117</v>
      </c>
    </row>
    <row r="76" spans="2:52" s="17" customFormat="1" x14ac:dyDescent="0.25">
      <c r="C76" s="18"/>
      <c r="V76" s="36">
        <v>0.08</v>
      </c>
      <c r="W76" s="39">
        <v>715.74291056460686</v>
      </c>
      <c r="X76" s="40">
        <v>715.74291056460686</v>
      </c>
      <c r="Y76" s="40">
        <v>789.47141723768004</v>
      </c>
      <c r="Z76" s="40">
        <v>871.82750554116058</v>
      </c>
      <c r="AA76" s="40">
        <v>963.84370794172412</v>
      </c>
      <c r="AB76" s="40">
        <v>1066.6679999999997</v>
      </c>
      <c r="AC76" s="40">
        <v>1181.5752317180018</v>
      </c>
      <c r="AE76" s="17">
        <f t="shared" si="19"/>
        <v>-73.728506673073184</v>
      </c>
      <c r="AF76" s="17">
        <f t="shared" si="19"/>
        <v>-82.356088303480533</v>
      </c>
      <c r="AG76" s="17">
        <f t="shared" si="19"/>
        <v>-92.016202400563543</v>
      </c>
      <c r="AH76" s="17">
        <f t="shared" si="19"/>
        <v>-102.82429205827555</v>
      </c>
      <c r="AI76" s="17">
        <f t="shared" si="19"/>
        <v>-114.90723171800209</v>
      </c>
    </row>
    <row r="77" spans="2:52" s="17" customFormat="1" x14ac:dyDescent="0.25">
      <c r="C77" s="18"/>
      <c r="U77" s="17" t="s">
        <v>169</v>
      </c>
      <c r="V77" s="36">
        <v>0.09</v>
      </c>
      <c r="W77" s="39">
        <v>684.55101047798723</v>
      </c>
      <c r="X77" s="40">
        <v>684.55101047798723</v>
      </c>
      <c r="Y77" s="40">
        <v>753.95942643689773</v>
      </c>
      <c r="Z77" s="40">
        <v>831.39937501987947</v>
      </c>
      <c r="AA77" s="40">
        <v>917.82576681716398</v>
      </c>
      <c r="AB77" s="40">
        <v>1014.2998264300712</v>
      </c>
      <c r="AC77" s="40">
        <v>1121.9995891163574</v>
      </c>
      <c r="AE77" s="17">
        <f t="shared" si="19"/>
        <v>-69.408415958910496</v>
      </c>
      <c r="AF77" s="17">
        <f t="shared" si="19"/>
        <v>-77.439948582981742</v>
      </c>
      <c r="AG77" s="17">
        <f t="shared" si="19"/>
        <v>-86.426391797284509</v>
      </c>
      <c r="AH77" s="17">
        <f t="shared" si="19"/>
        <v>-96.47405961290724</v>
      </c>
      <c r="AI77" s="17">
        <f t="shared" si="19"/>
        <v>-107.69976268628614</v>
      </c>
    </row>
    <row r="78" spans="2:52" s="17" customFormat="1" x14ac:dyDescent="0.25">
      <c r="C78" s="18"/>
      <c r="V78" s="36">
        <v>0.1</v>
      </c>
      <c r="W78" s="39">
        <v>655.42131055077982</v>
      </c>
      <c r="X78" s="40">
        <v>655.42131055077982</v>
      </c>
      <c r="Y78" s="40">
        <v>720.83473990810728</v>
      </c>
      <c r="Z78" s="40">
        <v>793.73222630208568</v>
      </c>
      <c r="AA78" s="40">
        <v>874.99770574582453</v>
      </c>
      <c r="AB78" s="40">
        <v>965.61310735296308</v>
      </c>
      <c r="AC78" s="40">
        <v>1066.6679999999999</v>
      </c>
      <c r="AE78" s="17">
        <f t="shared" si="19"/>
        <v>-65.413429357327459</v>
      </c>
      <c r="AF78" s="17">
        <f t="shared" si="19"/>
        <v>-72.897486393978397</v>
      </c>
      <c r="AG78" s="17">
        <f t="shared" si="19"/>
        <v>-81.265479443738855</v>
      </c>
      <c r="AH78" s="17">
        <f t="shared" si="19"/>
        <v>-90.615401607138551</v>
      </c>
      <c r="AI78" s="17">
        <f t="shared" si="19"/>
        <v>-101.05489264703681</v>
      </c>
    </row>
    <row r="79" spans="2:52" s="17" customFormat="1" x14ac:dyDescent="0.25">
      <c r="C79" s="18"/>
      <c r="V79" s="36">
        <v>0.11</v>
      </c>
      <c r="W79" s="39">
        <v>628.18553308599655</v>
      </c>
      <c r="X79" s="40">
        <v>628.18553308599655</v>
      </c>
      <c r="Y79" s="40">
        <v>689.90055692450323</v>
      </c>
      <c r="Z79" s="40">
        <v>758.59626341280648</v>
      </c>
      <c r="AA79" s="40">
        <v>835.091628768438</v>
      </c>
      <c r="AB79" s="40">
        <v>920.29603083829193</v>
      </c>
      <c r="AC79" s="40">
        <v>1015.2181220975986</v>
      </c>
      <c r="AE79" s="17">
        <f t="shared" si="19"/>
        <v>-61.715023838506681</v>
      </c>
      <c r="AF79" s="17">
        <f t="shared" si="19"/>
        <v>-68.695706488303244</v>
      </c>
      <c r="AG79" s="17">
        <f t="shared" si="19"/>
        <v>-76.49536535563152</v>
      </c>
      <c r="AH79" s="17">
        <f t="shared" si="19"/>
        <v>-85.204402069853927</v>
      </c>
      <c r="AI79" s="17">
        <f t="shared" si="19"/>
        <v>-94.922091259306626</v>
      </c>
    </row>
    <row r="80" spans="2:52" s="17" customFormat="1" x14ac:dyDescent="0.25">
      <c r="C80" s="18"/>
      <c r="V80" s="36">
        <v>0.12</v>
      </c>
      <c r="W80" s="39">
        <v>602.69120972689564</v>
      </c>
      <c r="X80" s="40">
        <v>602.69120972689564</v>
      </c>
      <c r="Y80" s="40">
        <v>660.97869249695145</v>
      </c>
      <c r="Z80" s="40">
        <v>725.78356710240246</v>
      </c>
      <c r="AA80" s="40">
        <v>797.86529805444798</v>
      </c>
      <c r="AB80" s="40">
        <v>878.06681906813162</v>
      </c>
      <c r="AC80" s="40">
        <v>967.32270122000966</v>
      </c>
      <c r="AE80" s="17">
        <f t="shared" si="19"/>
        <v>-58.287482770055817</v>
      </c>
      <c r="AF80" s="17">
        <f t="shared" si="19"/>
        <v>-64.804874605451005</v>
      </c>
      <c r="AG80" s="17">
        <f t="shared" si="19"/>
        <v>-72.081730952045518</v>
      </c>
      <c r="AH80" s="17">
        <f t="shared" si="19"/>
        <v>-80.201521013683646</v>
      </c>
      <c r="AI80" s="17">
        <f t="shared" si="19"/>
        <v>-89.255882151878041</v>
      </c>
    </row>
    <row r="81" spans="2:52" s="17" customFormat="1" x14ac:dyDescent="0.25">
      <c r="B81" s="23"/>
      <c r="C81" s="18"/>
    </row>
    <row r="82" spans="2:52" s="17" customFormat="1" x14ac:dyDescent="0.25">
      <c r="B82" s="23"/>
      <c r="C82" s="18"/>
    </row>
    <row r="83" spans="2:52" s="17" customFormat="1" x14ac:dyDescent="0.25">
      <c r="B83" s="23"/>
      <c r="C83" s="18"/>
    </row>
    <row r="84" spans="2:52" s="17" customFormat="1" x14ac:dyDescent="0.25">
      <c r="B84" s="23"/>
      <c r="C84" s="18"/>
    </row>
    <row r="85" spans="2:52" s="17" customFormat="1" x14ac:dyDescent="0.25">
      <c r="B85" s="23"/>
      <c r="C85" s="18"/>
    </row>
    <row r="86" spans="2:52" s="28" customFormat="1" x14ac:dyDescent="0.25">
      <c r="B86" s="26" t="s">
        <v>61</v>
      </c>
      <c r="C86" s="27"/>
    </row>
    <row r="87" spans="2:52" s="17" customFormat="1" x14ac:dyDescent="0.25">
      <c r="B87" s="29" t="s">
        <v>55</v>
      </c>
      <c r="C87" s="18" t="s">
        <v>155</v>
      </c>
      <c r="AC87" s="31"/>
      <c r="AD87" s="31"/>
      <c r="AE87" s="31"/>
      <c r="AF87" s="37">
        <f>$AF$23</f>
        <v>929.47103274559186</v>
      </c>
      <c r="AG87" s="30">
        <f t="shared" ref="AG87:AP87" si="20">AF87*(1+$AG$101)</f>
        <v>966.64987405541558</v>
      </c>
      <c r="AH87" s="30">
        <f t="shared" si="20"/>
        <v>1005.3158690176323</v>
      </c>
      <c r="AI87" s="30">
        <f t="shared" si="20"/>
        <v>1045.5285037783376</v>
      </c>
      <c r="AJ87" s="30">
        <f t="shared" si="20"/>
        <v>1087.3496439294711</v>
      </c>
      <c r="AK87" s="30">
        <f t="shared" si="20"/>
        <v>1130.84362968665</v>
      </c>
      <c r="AL87" s="30">
        <f t="shared" si="20"/>
        <v>1176.077374874116</v>
      </c>
      <c r="AM87" s="30">
        <f t="shared" si="20"/>
        <v>1223.1204698690806</v>
      </c>
      <c r="AN87" s="30">
        <f t="shared" si="20"/>
        <v>1272.0452886638438</v>
      </c>
      <c r="AO87" s="30">
        <f t="shared" si="20"/>
        <v>1322.9271002103976</v>
      </c>
      <c r="AP87" s="30">
        <f t="shared" si="20"/>
        <v>1375.8441842188136</v>
      </c>
      <c r="AQ87" s="30"/>
      <c r="AR87" s="30"/>
      <c r="AS87" s="30"/>
      <c r="AT87" s="30"/>
      <c r="AU87" s="30"/>
      <c r="AV87" s="30"/>
      <c r="AW87" s="30"/>
      <c r="AX87" s="30"/>
      <c r="AY87" s="30"/>
      <c r="AZ87" s="30"/>
    </row>
    <row r="88" spans="2:52" s="17" customFormat="1" x14ac:dyDescent="0.25">
      <c r="B88" s="29" t="s">
        <v>54</v>
      </c>
      <c r="C88" s="18" t="s">
        <v>155</v>
      </c>
      <c r="AC88" s="31"/>
      <c r="AD88" s="31"/>
      <c r="AE88" s="31"/>
      <c r="AF88" s="31"/>
      <c r="AG88" s="31">
        <f t="shared" ref="AG88:AP88" si="21">AG87*-$AG$99</f>
        <v>-767.52</v>
      </c>
      <c r="AH88" s="31">
        <f t="shared" si="21"/>
        <v>-798.22080000000005</v>
      </c>
      <c r="AI88" s="31">
        <f t="shared" si="21"/>
        <v>-830.14963200000011</v>
      </c>
      <c r="AJ88" s="31">
        <f t="shared" si="21"/>
        <v>-863.35561728000005</v>
      </c>
      <c r="AK88" s="31">
        <f t="shared" si="21"/>
        <v>-897.88984197120021</v>
      </c>
      <c r="AL88" s="31">
        <f t="shared" si="21"/>
        <v>-933.80543565004814</v>
      </c>
      <c r="AM88" s="31">
        <f t="shared" si="21"/>
        <v>-971.15765307605</v>
      </c>
      <c r="AN88" s="31">
        <f t="shared" si="21"/>
        <v>-1010.003959199092</v>
      </c>
      <c r="AO88" s="31">
        <f t="shared" si="21"/>
        <v>-1050.4041175670557</v>
      </c>
      <c r="AP88" s="31">
        <f t="shared" si="21"/>
        <v>-1092.420282269738</v>
      </c>
      <c r="AQ88" s="31"/>
      <c r="AR88" s="31"/>
      <c r="AS88" s="31"/>
      <c r="AT88" s="31"/>
      <c r="AU88" s="31"/>
      <c r="AV88" s="31"/>
      <c r="AW88" s="31"/>
      <c r="AX88" s="31"/>
      <c r="AY88" s="31"/>
      <c r="AZ88" s="31"/>
    </row>
    <row r="89" spans="2:52" s="17" customFormat="1" x14ac:dyDescent="0.25">
      <c r="B89" s="32" t="s">
        <v>53</v>
      </c>
      <c r="C89" s="18" t="s">
        <v>155</v>
      </c>
      <c r="AC89" s="31"/>
      <c r="AD89" s="31"/>
      <c r="AE89" s="31"/>
      <c r="AF89" s="31"/>
      <c r="AG89" s="31">
        <f t="shared" ref="AG89:AP89" si="22">SUM(AG87:AG88)</f>
        <v>199.1298740554156</v>
      </c>
      <c r="AH89" s="31">
        <f t="shared" si="22"/>
        <v>207.09506901763223</v>
      </c>
      <c r="AI89" s="31">
        <f t="shared" si="22"/>
        <v>215.3788717783375</v>
      </c>
      <c r="AJ89" s="31">
        <f t="shared" si="22"/>
        <v>223.99402664947104</v>
      </c>
      <c r="AK89" s="31">
        <f t="shared" si="22"/>
        <v>232.95378771544983</v>
      </c>
      <c r="AL89" s="31">
        <f t="shared" si="22"/>
        <v>242.27193922406786</v>
      </c>
      <c r="AM89" s="31">
        <f t="shared" si="22"/>
        <v>251.96281679303058</v>
      </c>
      <c r="AN89" s="31">
        <f t="shared" si="22"/>
        <v>262.04132946475181</v>
      </c>
      <c r="AO89" s="31">
        <f t="shared" si="22"/>
        <v>272.52298264334195</v>
      </c>
      <c r="AP89" s="31">
        <f t="shared" si="22"/>
        <v>283.42390194907557</v>
      </c>
      <c r="AQ89" s="31"/>
      <c r="AR89" s="31"/>
      <c r="AS89" s="31"/>
      <c r="AT89" s="31"/>
      <c r="AU89" s="31"/>
      <c r="AV89" s="31"/>
      <c r="AW89" s="31"/>
      <c r="AX89" s="31"/>
      <c r="AY89" s="31"/>
      <c r="AZ89" s="31"/>
    </row>
    <row r="90" spans="2:52" s="17" customFormat="1" x14ac:dyDescent="0.25">
      <c r="B90" s="32" t="s">
        <v>49</v>
      </c>
      <c r="C90" s="18" t="s">
        <v>155</v>
      </c>
      <c r="AC90" s="31"/>
      <c r="AD90" s="31"/>
      <c r="AE90" s="31"/>
      <c r="AF90" s="31">
        <f>$AG$98</f>
        <v>0</v>
      </c>
      <c r="AG90" s="31"/>
      <c r="AH90" s="31"/>
      <c r="AI90" s="31"/>
      <c r="AJ90" s="31"/>
      <c r="AK90" s="31"/>
      <c r="AL90" s="31"/>
      <c r="AM90" s="31"/>
      <c r="AN90" s="31"/>
      <c r="AO90" s="31"/>
      <c r="AP90" s="31"/>
      <c r="AQ90" s="31"/>
      <c r="AR90" s="31"/>
      <c r="AS90" s="31"/>
      <c r="AT90" s="31"/>
      <c r="AU90" s="31"/>
      <c r="AV90" s="31"/>
      <c r="AW90" s="31"/>
      <c r="AX90" s="31"/>
      <c r="AY90" s="31"/>
      <c r="AZ90" s="31"/>
    </row>
    <row r="91" spans="2:52" s="17" customFormat="1" x14ac:dyDescent="0.25">
      <c r="B91" s="23" t="s">
        <v>52</v>
      </c>
      <c r="C91" s="18" t="s">
        <v>155</v>
      </c>
      <c r="AC91" s="31"/>
      <c r="AD91" s="31"/>
      <c r="AE91" s="31"/>
      <c r="AF91" s="31">
        <f t="shared" ref="AF91:AP91" si="23">SUM(AF89:AF90)</f>
        <v>0</v>
      </c>
      <c r="AG91" s="31">
        <f t="shared" si="23"/>
        <v>199.1298740554156</v>
      </c>
      <c r="AH91" s="31">
        <f t="shared" si="23"/>
        <v>207.09506901763223</v>
      </c>
      <c r="AI91" s="31">
        <f t="shared" si="23"/>
        <v>215.3788717783375</v>
      </c>
      <c r="AJ91" s="31">
        <f t="shared" si="23"/>
        <v>223.99402664947104</v>
      </c>
      <c r="AK91" s="31">
        <f t="shared" si="23"/>
        <v>232.95378771544983</v>
      </c>
      <c r="AL91" s="31">
        <f t="shared" si="23"/>
        <v>242.27193922406786</v>
      </c>
      <c r="AM91" s="31">
        <f t="shared" si="23"/>
        <v>251.96281679303058</v>
      </c>
      <c r="AN91" s="31">
        <f t="shared" si="23"/>
        <v>262.04132946475181</v>
      </c>
      <c r="AO91" s="31">
        <f t="shared" si="23"/>
        <v>272.52298264334195</v>
      </c>
      <c r="AP91" s="31">
        <f t="shared" si="23"/>
        <v>283.42390194907557</v>
      </c>
      <c r="AQ91" s="31"/>
      <c r="AR91" s="31"/>
      <c r="AS91" s="31"/>
      <c r="AT91" s="31"/>
      <c r="AU91" s="31"/>
      <c r="AV91" s="31"/>
      <c r="AW91" s="31"/>
      <c r="AX91" s="31"/>
      <c r="AY91" s="31"/>
      <c r="AZ91" s="31"/>
    </row>
    <row r="92" spans="2:52" s="17" customFormat="1" x14ac:dyDescent="0.25">
      <c r="B92" s="23"/>
      <c r="C92" s="18"/>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row>
    <row r="93" spans="2:52" s="17" customFormat="1" x14ac:dyDescent="0.25">
      <c r="B93" s="23" t="s">
        <v>51</v>
      </c>
      <c r="C93" s="18" t="s">
        <v>156</v>
      </c>
      <c r="AC93" s="31"/>
      <c r="AD93" s="31"/>
      <c r="AE93" s="31"/>
      <c r="AF93" s="31">
        <v>0</v>
      </c>
      <c r="AG93" s="31">
        <v>1</v>
      </c>
      <c r="AH93" s="31">
        <v>2</v>
      </c>
      <c r="AI93" s="31">
        <v>3</v>
      </c>
      <c r="AJ93" s="31">
        <v>4</v>
      </c>
      <c r="AK93" s="31">
        <v>5</v>
      </c>
      <c r="AL93" s="31">
        <v>6</v>
      </c>
      <c r="AM93" s="31">
        <v>7</v>
      </c>
      <c r="AN93" s="31">
        <v>8</v>
      </c>
      <c r="AO93" s="31">
        <v>9</v>
      </c>
      <c r="AP93" s="31">
        <v>10</v>
      </c>
      <c r="AQ93" s="31"/>
      <c r="AR93" s="31"/>
      <c r="AS93" s="31"/>
      <c r="AT93" s="31"/>
      <c r="AU93" s="31"/>
      <c r="AV93" s="31"/>
      <c r="AW93" s="31"/>
      <c r="AX93" s="31"/>
      <c r="AY93" s="31"/>
      <c r="AZ93" s="31"/>
    </row>
    <row r="94" spans="2:52" s="17" customFormat="1" x14ac:dyDescent="0.25">
      <c r="B94" s="23" t="s">
        <v>47</v>
      </c>
      <c r="C94" s="18" t="s">
        <v>156</v>
      </c>
      <c r="AC94" s="34"/>
      <c r="AD94" s="34"/>
      <c r="AE94" s="34"/>
      <c r="AF94" s="34">
        <f t="shared" ref="AF94:AP94" si="24">1/(1+$AG$100)^AF93</f>
        <v>1</v>
      </c>
      <c r="AG94" s="34">
        <f t="shared" si="24"/>
        <v>0.9174311926605504</v>
      </c>
      <c r="AH94" s="34">
        <f t="shared" si="24"/>
        <v>0.84167999326655996</v>
      </c>
      <c r="AI94" s="34">
        <f t="shared" si="24"/>
        <v>0.77218348006106419</v>
      </c>
      <c r="AJ94" s="34">
        <f t="shared" si="24"/>
        <v>0.7084252110651964</v>
      </c>
      <c r="AK94" s="34">
        <f t="shared" si="24"/>
        <v>0.64993138629834524</v>
      </c>
      <c r="AL94" s="34">
        <f t="shared" si="24"/>
        <v>0.5962673268792158</v>
      </c>
      <c r="AM94" s="34">
        <f t="shared" si="24"/>
        <v>0.54703424484331731</v>
      </c>
      <c r="AN94" s="34">
        <f t="shared" si="24"/>
        <v>0.50186627967276809</v>
      </c>
      <c r="AO94" s="34">
        <f t="shared" si="24"/>
        <v>0.46042777951630098</v>
      </c>
      <c r="AP94" s="34">
        <f t="shared" si="24"/>
        <v>0.42241080689568894</v>
      </c>
      <c r="AQ94" s="34"/>
      <c r="AR94" s="34"/>
      <c r="AS94" s="34"/>
      <c r="AT94" s="34"/>
      <c r="AU94" s="34"/>
      <c r="AV94" s="34"/>
      <c r="AW94" s="34"/>
      <c r="AX94" s="34"/>
      <c r="AY94" s="34"/>
      <c r="AZ94" s="34"/>
    </row>
    <row r="95" spans="2:52" s="17" customFormat="1" x14ac:dyDescent="0.25">
      <c r="B95" s="23" t="s">
        <v>50</v>
      </c>
      <c r="C95" s="18" t="s">
        <v>155</v>
      </c>
      <c r="AC95" s="31"/>
      <c r="AD95" s="31"/>
      <c r="AE95" s="31"/>
      <c r="AF95" s="31">
        <f t="shared" ref="AF95:AP95" si="25">AF91*AF94</f>
        <v>0</v>
      </c>
      <c r="AG95" s="31">
        <f t="shared" si="25"/>
        <v>182.68795784900513</v>
      </c>
      <c r="AH95" s="31">
        <f t="shared" si="25"/>
        <v>174.30777629629847</v>
      </c>
      <c r="AI95" s="31">
        <f t="shared" si="25"/>
        <v>166.31200674142238</v>
      </c>
      <c r="AJ95" s="31">
        <f t="shared" si="25"/>
        <v>158.68301560649473</v>
      </c>
      <c r="AK95" s="31">
        <f t="shared" si="25"/>
        <v>151.40397819335274</v>
      </c>
      <c r="AL95" s="31">
        <f t="shared" si="25"/>
        <v>144.45884157897876</v>
      </c>
      <c r="AM95" s="31">
        <f t="shared" si="25"/>
        <v>137.83228921297061</v>
      </c>
      <c r="AN95" s="31">
        <f t="shared" si="25"/>
        <v>131.5097071389811</v>
      </c>
      <c r="AO95" s="31">
        <f t="shared" si="25"/>
        <v>125.47715176563337</v>
      </c>
      <c r="AP95" s="31">
        <f t="shared" si="25"/>
        <v>119.72131911583364</v>
      </c>
      <c r="AQ95" s="31"/>
      <c r="AR95" s="31"/>
      <c r="AS95" s="31"/>
      <c r="AT95" s="31"/>
      <c r="AU95" s="31"/>
      <c r="AV95" s="31"/>
      <c r="AW95" s="31"/>
      <c r="AX95" s="31"/>
      <c r="AY95" s="31"/>
      <c r="AZ95" s="31"/>
    </row>
    <row r="96" spans="2:52" s="17" customFormat="1" x14ac:dyDescent="0.25">
      <c r="B96" s="23" t="s">
        <v>157</v>
      </c>
      <c r="C96" s="18" t="s">
        <v>155</v>
      </c>
      <c r="AF96" s="31">
        <f>SUM(AF95:CD95)</f>
        <v>1492.3940434989711</v>
      </c>
    </row>
    <row r="97" spans="2:52" s="17" customFormat="1" x14ac:dyDescent="0.25">
      <c r="C97" s="18"/>
    </row>
    <row r="98" spans="2:52" s="17" customFormat="1" x14ac:dyDescent="0.25">
      <c r="B98" s="23" t="s">
        <v>49</v>
      </c>
      <c r="C98" s="18" t="s">
        <v>155</v>
      </c>
      <c r="AG98" s="35">
        <v>0</v>
      </c>
    </row>
    <row r="99" spans="2:52" s="17" customFormat="1" x14ac:dyDescent="0.25">
      <c r="B99" s="23" t="s">
        <v>48</v>
      </c>
      <c r="C99" s="18" t="s">
        <v>158</v>
      </c>
      <c r="AG99" s="36">
        <v>0.79400000000000004</v>
      </c>
    </row>
    <row r="100" spans="2:52" s="17" customFormat="1" x14ac:dyDescent="0.25">
      <c r="B100" s="23" t="s">
        <v>47</v>
      </c>
      <c r="C100" s="18" t="s">
        <v>158</v>
      </c>
      <c r="AG100" s="36">
        <v>0.09</v>
      </c>
    </row>
    <row r="101" spans="2:52" s="17" customFormat="1" x14ac:dyDescent="0.25">
      <c r="B101" s="23" t="s">
        <v>159</v>
      </c>
      <c r="C101" s="18" t="s">
        <v>158</v>
      </c>
      <c r="AG101" s="36">
        <v>0.04</v>
      </c>
    </row>
    <row r="102" spans="2:52" s="17" customFormat="1" x14ac:dyDescent="0.25">
      <c r="B102" s="23"/>
      <c r="C102" s="18"/>
      <c r="AL102" s="17" t="s">
        <v>60</v>
      </c>
    </row>
    <row r="103" spans="2:52" s="17" customFormat="1" x14ac:dyDescent="0.25">
      <c r="C103" s="18"/>
      <c r="AC103" s="17">
        <f>AF96</f>
        <v>1492.3940434989711</v>
      </c>
      <c r="AD103" s="38">
        <v>0.79400000000000004</v>
      </c>
      <c r="AE103" s="36">
        <v>0.75</v>
      </c>
      <c r="AF103" s="36">
        <v>0.76</v>
      </c>
      <c r="AG103" s="36">
        <v>0.77</v>
      </c>
      <c r="AH103" s="36">
        <v>0.78</v>
      </c>
      <c r="AI103" s="36">
        <v>0.79</v>
      </c>
      <c r="AJ103" s="36">
        <v>0.8</v>
      </c>
    </row>
    <row r="104" spans="2:52" s="17" customFormat="1" x14ac:dyDescent="0.25">
      <c r="C104" s="18"/>
      <c r="AC104" s="36">
        <v>7.0000000000000007E-2</v>
      </c>
      <c r="AD104" s="39">
        <f t="dataTable" ref="AD104:AJ109" dt2D="1" dtr="1" r1="AF71" r2="AF72"/>
        <v>1492.3940434989711</v>
      </c>
      <c r="AE104" s="40">
        <v>1492.3940434989711</v>
      </c>
      <c r="AF104" s="40">
        <v>1492.3940434989711</v>
      </c>
      <c r="AG104" s="40">
        <v>1492.3940434989711</v>
      </c>
      <c r="AH104" s="40">
        <v>1492.3940434989711</v>
      </c>
      <c r="AI104" s="40">
        <v>1492.3940434989711</v>
      </c>
      <c r="AJ104" s="40">
        <v>1492.3940434989711</v>
      </c>
      <c r="AL104" s="17">
        <f t="shared" ref="AL104:AP109" si="26">AE104-AF104</f>
        <v>0</v>
      </c>
      <c r="AM104" s="17">
        <f t="shared" si="26"/>
        <v>0</v>
      </c>
      <c r="AN104" s="17">
        <f t="shared" si="26"/>
        <v>0</v>
      </c>
      <c r="AO104" s="17">
        <f t="shared" si="26"/>
        <v>0</v>
      </c>
      <c r="AP104" s="17">
        <f t="shared" si="26"/>
        <v>0</v>
      </c>
    </row>
    <row r="105" spans="2:52" s="17" customFormat="1" x14ac:dyDescent="0.25">
      <c r="C105" s="18"/>
      <c r="AC105" s="36">
        <v>0.08</v>
      </c>
      <c r="AD105" s="39">
        <v>1492.3940434989711</v>
      </c>
      <c r="AE105" s="40">
        <v>1492.3940434989711</v>
      </c>
      <c r="AF105" s="40">
        <v>1492.3940434989711</v>
      </c>
      <c r="AG105" s="40">
        <v>1492.3940434989711</v>
      </c>
      <c r="AH105" s="40">
        <v>1492.3940434989711</v>
      </c>
      <c r="AI105" s="40">
        <v>1492.3940434989711</v>
      </c>
      <c r="AJ105" s="40">
        <v>1492.3940434989711</v>
      </c>
      <c r="AL105" s="17">
        <f t="shared" si="26"/>
        <v>0</v>
      </c>
      <c r="AM105" s="17">
        <f t="shared" si="26"/>
        <v>0</v>
      </c>
      <c r="AN105" s="17">
        <f t="shared" si="26"/>
        <v>0</v>
      </c>
      <c r="AO105" s="17">
        <f t="shared" si="26"/>
        <v>0</v>
      </c>
      <c r="AP105" s="17">
        <f t="shared" si="26"/>
        <v>0</v>
      </c>
    </row>
    <row r="106" spans="2:52" s="17" customFormat="1" x14ac:dyDescent="0.25">
      <c r="C106" s="18"/>
      <c r="AC106" s="36">
        <v>0.09</v>
      </c>
      <c r="AD106" s="39">
        <v>1492.3940434989711</v>
      </c>
      <c r="AE106" s="40">
        <v>1492.3940434989711</v>
      </c>
      <c r="AF106" s="40">
        <v>1492.3940434989711</v>
      </c>
      <c r="AG106" s="40">
        <v>1492.3940434989711</v>
      </c>
      <c r="AH106" s="40">
        <v>1492.3940434989711</v>
      </c>
      <c r="AI106" s="40">
        <v>1492.3940434989711</v>
      </c>
      <c r="AJ106" s="40">
        <v>1492.3940434989711</v>
      </c>
      <c r="AL106" s="17">
        <f t="shared" si="26"/>
        <v>0</v>
      </c>
      <c r="AM106" s="17">
        <f t="shared" si="26"/>
        <v>0</v>
      </c>
      <c r="AN106" s="17">
        <f t="shared" si="26"/>
        <v>0</v>
      </c>
      <c r="AO106" s="17">
        <f t="shared" si="26"/>
        <v>0</v>
      </c>
      <c r="AP106" s="17">
        <f t="shared" si="26"/>
        <v>0</v>
      </c>
    </row>
    <row r="107" spans="2:52" s="17" customFormat="1" x14ac:dyDescent="0.25">
      <c r="C107" s="18"/>
      <c r="AC107" s="36">
        <v>0.1</v>
      </c>
      <c r="AD107" s="39">
        <v>1492.3940434989711</v>
      </c>
      <c r="AE107" s="40">
        <v>1492.3940434989711</v>
      </c>
      <c r="AF107" s="40">
        <v>1492.3940434989711</v>
      </c>
      <c r="AG107" s="40">
        <v>1492.3940434989711</v>
      </c>
      <c r="AH107" s="40">
        <v>1492.3940434989711</v>
      </c>
      <c r="AI107" s="40">
        <v>1492.3940434989711</v>
      </c>
      <c r="AJ107" s="40">
        <v>1492.3940434989711</v>
      </c>
      <c r="AL107" s="17">
        <f t="shared" si="26"/>
        <v>0</v>
      </c>
      <c r="AM107" s="17">
        <f t="shared" si="26"/>
        <v>0</v>
      </c>
      <c r="AN107" s="17">
        <f t="shared" si="26"/>
        <v>0</v>
      </c>
      <c r="AO107" s="17">
        <f t="shared" si="26"/>
        <v>0</v>
      </c>
      <c r="AP107" s="17">
        <f t="shared" si="26"/>
        <v>0</v>
      </c>
    </row>
    <row r="108" spans="2:52" s="17" customFormat="1" x14ac:dyDescent="0.25">
      <c r="C108" s="18"/>
      <c r="AC108" s="36">
        <v>0.11</v>
      </c>
      <c r="AD108" s="39">
        <v>1492.3940434989711</v>
      </c>
      <c r="AE108" s="40">
        <v>1492.3940434989711</v>
      </c>
      <c r="AF108" s="40">
        <v>1492.3940434989711</v>
      </c>
      <c r="AG108" s="40">
        <v>1492.3940434989711</v>
      </c>
      <c r="AH108" s="40">
        <v>1492.3940434989711</v>
      </c>
      <c r="AI108" s="40">
        <v>1492.3940434989711</v>
      </c>
      <c r="AJ108" s="40">
        <v>1492.3940434989711</v>
      </c>
      <c r="AL108" s="17">
        <f t="shared" si="26"/>
        <v>0</v>
      </c>
      <c r="AM108" s="17">
        <f t="shared" si="26"/>
        <v>0</v>
      </c>
      <c r="AN108" s="17">
        <f t="shared" si="26"/>
        <v>0</v>
      </c>
      <c r="AO108" s="17">
        <f t="shared" si="26"/>
        <v>0</v>
      </c>
      <c r="AP108" s="17">
        <f t="shared" si="26"/>
        <v>0</v>
      </c>
    </row>
    <row r="109" spans="2:52" s="17" customFormat="1" x14ac:dyDescent="0.25">
      <c r="C109" s="18"/>
      <c r="AC109" s="36">
        <v>0.12</v>
      </c>
      <c r="AD109" s="39">
        <v>1492.3940434989711</v>
      </c>
      <c r="AE109" s="40">
        <v>1492.3940434989711</v>
      </c>
      <c r="AF109" s="40">
        <v>1492.3940434989711</v>
      </c>
      <c r="AG109" s="40">
        <v>1492.3940434989711</v>
      </c>
      <c r="AH109" s="40">
        <v>1492.3940434989711</v>
      </c>
      <c r="AI109" s="40">
        <v>1492.3940434989711</v>
      </c>
      <c r="AJ109" s="40">
        <v>1492.3940434989711</v>
      </c>
      <c r="AL109" s="17">
        <f t="shared" si="26"/>
        <v>0</v>
      </c>
      <c r="AM109" s="17">
        <f t="shared" si="26"/>
        <v>0</v>
      </c>
      <c r="AN109" s="17">
        <f t="shared" si="26"/>
        <v>0</v>
      </c>
      <c r="AO109" s="17">
        <f t="shared" si="26"/>
        <v>0</v>
      </c>
      <c r="AP109" s="17">
        <f t="shared" si="26"/>
        <v>0</v>
      </c>
    </row>
    <row r="110" spans="2:52" s="17" customFormat="1" x14ac:dyDescent="0.25">
      <c r="C110" s="18"/>
    </row>
    <row r="111" spans="2:52" s="28" customFormat="1" x14ac:dyDescent="0.25">
      <c r="B111" s="26" t="s">
        <v>59</v>
      </c>
      <c r="C111" s="27"/>
    </row>
    <row r="112" spans="2:52" s="17" customFormat="1" x14ac:dyDescent="0.25">
      <c r="B112" s="29" t="s">
        <v>55</v>
      </c>
      <c r="C112" s="18" t="s">
        <v>155</v>
      </c>
      <c r="AC112" s="31"/>
      <c r="AD112" s="31"/>
      <c r="AE112" s="31"/>
      <c r="AF112" s="37">
        <f>$AF$23</f>
        <v>929.47103274559186</v>
      </c>
      <c r="AG112" s="30">
        <f t="shared" ref="AG112:AZ112" si="27">AF112*(1+$AG$126)</f>
        <v>966.64987405541558</v>
      </c>
      <c r="AH112" s="30">
        <f t="shared" si="27"/>
        <v>1005.3158690176323</v>
      </c>
      <c r="AI112" s="30">
        <f t="shared" si="27"/>
        <v>1045.5285037783376</v>
      </c>
      <c r="AJ112" s="30">
        <f t="shared" si="27"/>
        <v>1087.3496439294711</v>
      </c>
      <c r="AK112" s="30">
        <f t="shared" si="27"/>
        <v>1130.84362968665</v>
      </c>
      <c r="AL112" s="30">
        <f t="shared" si="27"/>
        <v>1176.077374874116</v>
      </c>
      <c r="AM112" s="30">
        <f t="shared" si="27"/>
        <v>1223.1204698690806</v>
      </c>
      <c r="AN112" s="30">
        <f t="shared" si="27"/>
        <v>1272.0452886638438</v>
      </c>
      <c r="AO112" s="30">
        <f t="shared" si="27"/>
        <v>1322.9271002103976</v>
      </c>
      <c r="AP112" s="30">
        <f t="shared" si="27"/>
        <v>1375.8441842188136</v>
      </c>
      <c r="AQ112" s="30">
        <f t="shared" si="27"/>
        <v>1430.877951587566</v>
      </c>
      <c r="AR112" s="30">
        <f t="shared" si="27"/>
        <v>1488.1130696510688</v>
      </c>
      <c r="AS112" s="30">
        <f t="shared" si="27"/>
        <v>1547.6375924371116</v>
      </c>
      <c r="AT112" s="30">
        <f t="shared" si="27"/>
        <v>1609.5430961345962</v>
      </c>
      <c r="AU112" s="30">
        <f t="shared" si="27"/>
        <v>1673.9248199799802</v>
      </c>
      <c r="AV112" s="30">
        <f t="shared" si="27"/>
        <v>1740.8818127791794</v>
      </c>
      <c r="AW112" s="30">
        <f t="shared" si="27"/>
        <v>1810.5170852903466</v>
      </c>
      <c r="AX112" s="30">
        <f t="shared" si="27"/>
        <v>1882.9377687019605</v>
      </c>
      <c r="AY112" s="30">
        <f t="shared" si="27"/>
        <v>1958.2552794500391</v>
      </c>
      <c r="AZ112" s="30">
        <f t="shared" si="27"/>
        <v>2036.5854906280408</v>
      </c>
    </row>
    <row r="113" spans="2:52" s="17" customFormat="1" x14ac:dyDescent="0.25">
      <c r="B113" s="29" t="s">
        <v>54</v>
      </c>
      <c r="C113" s="18" t="s">
        <v>155</v>
      </c>
      <c r="AC113" s="31"/>
      <c r="AD113" s="31"/>
      <c r="AE113" s="31"/>
      <c r="AF113" s="31"/>
      <c r="AG113" s="31">
        <f t="shared" ref="AG113:AZ113" si="28">AG112*-$AG$124</f>
        <v>-767.52</v>
      </c>
      <c r="AH113" s="31">
        <f t="shared" si="28"/>
        <v>-798.22080000000005</v>
      </c>
      <c r="AI113" s="31">
        <f t="shared" si="28"/>
        <v>-830.14963200000011</v>
      </c>
      <c r="AJ113" s="31">
        <f t="shared" si="28"/>
        <v>-863.35561728000005</v>
      </c>
      <c r="AK113" s="31">
        <f t="shared" si="28"/>
        <v>-897.88984197120021</v>
      </c>
      <c r="AL113" s="31">
        <f t="shared" si="28"/>
        <v>-933.80543565004814</v>
      </c>
      <c r="AM113" s="31">
        <f t="shared" si="28"/>
        <v>-971.15765307605</v>
      </c>
      <c r="AN113" s="31">
        <f t="shared" si="28"/>
        <v>-1010.003959199092</v>
      </c>
      <c r="AO113" s="31">
        <f t="shared" si="28"/>
        <v>-1050.4041175670557</v>
      </c>
      <c r="AP113" s="31">
        <f t="shared" si="28"/>
        <v>-1092.420282269738</v>
      </c>
      <c r="AQ113" s="31">
        <f t="shared" si="28"/>
        <v>-1136.1170935605276</v>
      </c>
      <c r="AR113" s="31">
        <f t="shared" si="28"/>
        <v>-1181.5617773029487</v>
      </c>
      <c r="AS113" s="31">
        <f t="shared" si="28"/>
        <v>-1228.8242483950667</v>
      </c>
      <c r="AT113" s="31">
        <f t="shared" si="28"/>
        <v>-1277.9772183308694</v>
      </c>
      <c r="AU113" s="31">
        <f t="shared" si="28"/>
        <v>-1329.0963070641044</v>
      </c>
      <c r="AV113" s="31">
        <f t="shared" si="28"/>
        <v>-1382.2601593466686</v>
      </c>
      <c r="AW113" s="31">
        <f t="shared" si="28"/>
        <v>-1437.5505657205354</v>
      </c>
      <c r="AX113" s="31">
        <f t="shared" si="28"/>
        <v>-1495.0525883493567</v>
      </c>
      <c r="AY113" s="31">
        <f t="shared" si="28"/>
        <v>-1554.854691883331</v>
      </c>
      <c r="AZ113" s="31">
        <f t="shared" si="28"/>
        <v>-1617.0488795586646</v>
      </c>
    </row>
    <row r="114" spans="2:52" s="17" customFormat="1" x14ac:dyDescent="0.25">
      <c r="B114" s="32" t="s">
        <v>53</v>
      </c>
      <c r="C114" s="18" t="s">
        <v>155</v>
      </c>
      <c r="AC114" s="31"/>
      <c r="AD114" s="31"/>
      <c r="AE114" s="31"/>
      <c r="AF114" s="31"/>
      <c r="AG114" s="31">
        <f t="shared" ref="AG114:AZ114" si="29">SUM(AG112:AG113)</f>
        <v>199.1298740554156</v>
      </c>
      <c r="AH114" s="31">
        <f t="shared" si="29"/>
        <v>207.09506901763223</v>
      </c>
      <c r="AI114" s="31">
        <f t="shared" si="29"/>
        <v>215.3788717783375</v>
      </c>
      <c r="AJ114" s="31">
        <f t="shared" si="29"/>
        <v>223.99402664947104</v>
      </c>
      <c r="AK114" s="31">
        <f t="shared" si="29"/>
        <v>232.95378771544983</v>
      </c>
      <c r="AL114" s="31">
        <f t="shared" si="29"/>
        <v>242.27193922406786</v>
      </c>
      <c r="AM114" s="31">
        <f t="shared" si="29"/>
        <v>251.96281679303058</v>
      </c>
      <c r="AN114" s="31">
        <f t="shared" si="29"/>
        <v>262.04132946475181</v>
      </c>
      <c r="AO114" s="31">
        <f t="shared" si="29"/>
        <v>272.52298264334195</v>
      </c>
      <c r="AP114" s="31">
        <f t="shared" si="29"/>
        <v>283.42390194907557</v>
      </c>
      <c r="AQ114" s="31">
        <f t="shared" si="29"/>
        <v>294.76085802703847</v>
      </c>
      <c r="AR114" s="31">
        <f t="shared" si="29"/>
        <v>306.55129234812011</v>
      </c>
      <c r="AS114" s="31">
        <f t="shared" si="29"/>
        <v>318.81334404204495</v>
      </c>
      <c r="AT114" s="31">
        <f t="shared" si="29"/>
        <v>331.56587780372683</v>
      </c>
      <c r="AU114" s="31">
        <f t="shared" si="29"/>
        <v>344.82851291587576</v>
      </c>
      <c r="AV114" s="31">
        <f t="shared" si="29"/>
        <v>358.62165343251081</v>
      </c>
      <c r="AW114" s="31">
        <f t="shared" si="29"/>
        <v>372.96651956981123</v>
      </c>
      <c r="AX114" s="31">
        <f t="shared" si="29"/>
        <v>387.88518035260381</v>
      </c>
      <c r="AY114" s="31">
        <f t="shared" si="29"/>
        <v>403.40058756670805</v>
      </c>
      <c r="AZ114" s="31">
        <f t="shared" si="29"/>
        <v>419.53661106937625</v>
      </c>
    </row>
    <row r="115" spans="2:52" s="17" customFormat="1" x14ac:dyDescent="0.25">
      <c r="B115" s="32" t="s">
        <v>49</v>
      </c>
      <c r="C115" s="18" t="s">
        <v>155</v>
      </c>
      <c r="AC115" s="31"/>
      <c r="AD115" s="31"/>
      <c r="AE115" s="31"/>
      <c r="AF115" s="31">
        <f>$AG$123</f>
        <v>0</v>
      </c>
      <c r="AG115" s="31"/>
      <c r="AH115" s="31"/>
      <c r="AI115" s="31"/>
      <c r="AJ115" s="31"/>
      <c r="AK115" s="31"/>
      <c r="AL115" s="31"/>
      <c r="AM115" s="31"/>
      <c r="AN115" s="31"/>
      <c r="AO115" s="31"/>
      <c r="AP115" s="31"/>
      <c r="AQ115" s="31"/>
      <c r="AR115" s="31"/>
      <c r="AS115" s="31"/>
      <c r="AT115" s="31"/>
      <c r="AU115" s="31"/>
      <c r="AV115" s="31"/>
      <c r="AW115" s="31"/>
      <c r="AX115" s="31"/>
      <c r="AY115" s="31"/>
      <c r="AZ115" s="31"/>
    </row>
    <row r="116" spans="2:52" s="17" customFormat="1" x14ac:dyDescent="0.25">
      <c r="B116" s="23" t="s">
        <v>52</v>
      </c>
      <c r="C116" s="18" t="s">
        <v>155</v>
      </c>
      <c r="AC116" s="31"/>
      <c r="AD116" s="31"/>
      <c r="AE116" s="31"/>
      <c r="AF116" s="31">
        <f t="shared" ref="AF116:AZ116" si="30">SUM(AF114:AF115)</f>
        <v>0</v>
      </c>
      <c r="AG116" s="31">
        <f t="shared" si="30"/>
        <v>199.1298740554156</v>
      </c>
      <c r="AH116" s="31">
        <f t="shared" si="30"/>
        <v>207.09506901763223</v>
      </c>
      <c r="AI116" s="31">
        <f t="shared" si="30"/>
        <v>215.3788717783375</v>
      </c>
      <c r="AJ116" s="31">
        <f t="shared" si="30"/>
        <v>223.99402664947104</v>
      </c>
      <c r="AK116" s="31">
        <f t="shared" si="30"/>
        <v>232.95378771544983</v>
      </c>
      <c r="AL116" s="31">
        <f t="shared" si="30"/>
        <v>242.27193922406786</v>
      </c>
      <c r="AM116" s="31">
        <f t="shared" si="30"/>
        <v>251.96281679303058</v>
      </c>
      <c r="AN116" s="31">
        <f t="shared" si="30"/>
        <v>262.04132946475181</v>
      </c>
      <c r="AO116" s="31">
        <f t="shared" si="30"/>
        <v>272.52298264334195</v>
      </c>
      <c r="AP116" s="31">
        <f t="shared" si="30"/>
        <v>283.42390194907557</v>
      </c>
      <c r="AQ116" s="31">
        <f t="shared" si="30"/>
        <v>294.76085802703847</v>
      </c>
      <c r="AR116" s="31">
        <f t="shared" si="30"/>
        <v>306.55129234812011</v>
      </c>
      <c r="AS116" s="31">
        <f t="shared" si="30"/>
        <v>318.81334404204495</v>
      </c>
      <c r="AT116" s="31">
        <f t="shared" si="30"/>
        <v>331.56587780372683</v>
      </c>
      <c r="AU116" s="31">
        <f t="shared" si="30"/>
        <v>344.82851291587576</v>
      </c>
      <c r="AV116" s="31">
        <f t="shared" si="30"/>
        <v>358.62165343251081</v>
      </c>
      <c r="AW116" s="31">
        <f t="shared" si="30"/>
        <v>372.96651956981123</v>
      </c>
      <c r="AX116" s="31">
        <f t="shared" si="30"/>
        <v>387.88518035260381</v>
      </c>
      <c r="AY116" s="31">
        <f t="shared" si="30"/>
        <v>403.40058756670805</v>
      </c>
      <c r="AZ116" s="31">
        <f t="shared" si="30"/>
        <v>419.53661106937625</v>
      </c>
    </row>
    <row r="117" spans="2:52" s="17" customFormat="1" x14ac:dyDescent="0.25">
      <c r="B117" s="23"/>
      <c r="C117" s="18"/>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row>
    <row r="118" spans="2:52" s="17" customFormat="1" x14ac:dyDescent="0.25">
      <c r="B118" s="23" t="s">
        <v>51</v>
      </c>
      <c r="C118" s="18" t="s">
        <v>156</v>
      </c>
      <c r="AC118" s="31"/>
      <c r="AD118" s="31"/>
      <c r="AE118" s="31"/>
      <c r="AF118" s="31">
        <v>0</v>
      </c>
      <c r="AG118" s="31">
        <v>1</v>
      </c>
      <c r="AH118" s="31">
        <v>2</v>
      </c>
      <c r="AI118" s="31">
        <v>3</v>
      </c>
      <c r="AJ118" s="31">
        <v>4</v>
      </c>
      <c r="AK118" s="31">
        <v>5</v>
      </c>
      <c r="AL118" s="31">
        <v>6</v>
      </c>
      <c r="AM118" s="31">
        <v>7</v>
      </c>
      <c r="AN118" s="31">
        <v>8</v>
      </c>
      <c r="AO118" s="31">
        <v>9</v>
      </c>
      <c r="AP118" s="31">
        <v>10</v>
      </c>
      <c r="AQ118" s="31">
        <v>11</v>
      </c>
      <c r="AR118" s="31">
        <v>12</v>
      </c>
      <c r="AS118" s="31">
        <v>13</v>
      </c>
      <c r="AT118" s="31">
        <v>14</v>
      </c>
      <c r="AU118" s="31">
        <v>15</v>
      </c>
      <c r="AV118" s="31">
        <v>16</v>
      </c>
      <c r="AW118" s="31">
        <v>17</v>
      </c>
      <c r="AX118" s="31">
        <v>18</v>
      </c>
      <c r="AY118" s="31">
        <v>19</v>
      </c>
      <c r="AZ118" s="31">
        <v>20</v>
      </c>
    </row>
    <row r="119" spans="2:52" s="17" customFormat="1" x14ac:dyDescent="0.25">
      <c r="B119" s="23" t="s">
        <v>47</v>
      </c>
      <c r="C119" s="18" t="s">
        <v>156</v>
      </c>
      <c r="AC119" s="34"/>
      <c r="AD119" s="34"/>
      <c r="AE119" s="34"/>
      <c r="AF119" s="34">
        <f t="shared" ref="AF119:AZ119" si="31">1/(1+$AG$125)^AF118</f>
        <v>1</v>
      </c>
      <c r="AG119" s="34">
        <f t="shared" si="31"/>
        <v>0.9174311926605504</v>
      </c>
      <c r="AH119" s="34">
        <f t="shared" si="31"/>
        <v>0.84167999326655996</v>
      </c>
      <c r="AI119" s="34">
        <f t="shared" si="31"/>
        <v>0.77218348006106419</v>
      </c>
      <c r="AJ119" s="34">
        <f t="shared" si="31"/>
        <v>0.7084252110651964</v>
      </c>
      <c r="AK119" s="34">
        <f t="shared" si="31"/>
        <v>0.64993138629834524</v>
      </c>
      <c r="AL119" s="34">
        <f t="shared" si="31"/>
        <v>0.5962673268792158</v>
      </c>
      <c r="AM119" s="34">
        <f t="shared" si="31"/>
        <v>0.54703424484331731</v>
      </c>
      <c r="AN119" s="34">
        <f t="shared" si="31"/>
        <v>0.50186627967276809</v>
      </c>
      <c r="AO119" s="34">
        <f t="shared" si="31"/>
        <v>0.46042777951630098</v>
      </c>
      <c r="AP119" s="34">
        <f t="shared" si="31"/>
        <v>0.42241080689568894</v>
      </c>
      <c r="AQ119" s="34">
        <f t="shared" si="31"/>
        <v>0.38753285036301738</v>
      </c>
      <c r="AR119" s="34">
        <f t="shared" si="31"/>
        <v>0.35553472510368567</v>
      </c>
      <c r="AS119" s="34">
        <f t="shared" si="31"/>
        <v>0.32617864688411524</v>
      </c>
      <c r="AT119" s="34">
        <f t="shared" si="31"/>
        <v>0.29924646503129837</v>
      </c>
      <c r="AU119" s="34">
        <f t="shared" si="31"/>
        <v>0.27453804131311776</v>
      </c>
      <c r="AV119" s="34">
        <f t="shared" si="31"/>
        <v>0.2518697626725851</v>
      </c>
      <c r="AW119" s="34">
        <f t="shared" si="31"/>
        <v>0.23107317676383954</v>
      </c>
      <c r="AX119" s="34">
        <f t="shared" si="31"/>
        <v>0.21199374015031147</v>
      </c>
      <c r="AY119" s="34">
        <f t="shared" si="31"/>
        <v>0.19448966986267105</v>
      </c>
      <c r="AZ119" s="34">
        <f t="shared" si="31"/>
        <v>0.17843088978226704</v>
      </c>
    </row>
    <row r="120" spans="2:52" s="17" customFormat="1" x14ac:dyDescent="0.25">
      <c r="B120" s="23" t="s">
        <v>50</v>
      </c>
      <c r="C120" s="18" t="s">
        <v>155</v>
      </c>
      <c r="AC120" s="31"/>
      <c r="AD120" s="31"/>
      <c r="AE120" s="31"/>
      <c r="AF120" s="31">
        <f t="shared" ref="AF120:AZ120" si="32">AF116*AF119</f>
        <v>0</v>
      </c>
      <c r="AG120" s="31">
        <f t="shared" si="32"/>
        <v>182.68795784900513</v>
      </c>
      <c r="AH120" s="31">
        <f t="shared" si="32"/>
        <v>174.30777629629847</v>
      </c>
      <c r="AI120" s="31">
        <f t="shared" si="32"/>
        <v>166.31200674142238</v>
      </c>
      <c r="AJ120" s="31">
        <f t="shared" si="32"/>
        <v>158.68301560649473</v>
      </c>
      <c r="AK120" s="31">
        <f t="shared" si="32"/>
        <v>151.40397819335274</v>
      </c>
      <c r="AL120" s="31">
        <f t="shared" si="32"/>
        <v>144.45884157897876</v>
      </c>
      <c r="AM120" s="31">
        <f t="shared" si="32"/>
        <v>137.83228921297061</v>
      </c>
      <c r="AN120" s="31">
        <f t="shared" si="32"/>
        <v>131.5097071389811</v>
      </c>
      <c r="AO120" s="31">
        <f t="shared" si="32"/>
        <v>125.47715176563337</v>
      </c>
      <c r="AP120" s="31">
        <f t="shared" si="32"/>
        <v>119.72131911583364</v>
      </c>
      <c r="AQ120" s="31">
        <f t="shared" si="32"/>
        <v>114.22951548666691</v>
      </c>
      <c r="AR120" s="31">
        <f t="shared" si="32"/>
        <v>108.98962945516847</v>
      </c>
      <c r="AS120" s="31">
        <f t="shared" si="32"/>
        <v>103.99010516823412</v>
      </c>
      <c r="AT120" s="31">
        <f t="shared" si="32"/>
        <v>99.219916857764687</v>
      </c>
      <c r="AU120" s="31">
        <f t="shared" si="32"/>
        <v>94.66854452483966</v>
      </c>
      <c r="AV120" s="31">
        <f t="shared" si="32"/>
        <v>90.325950739296559</v>
      </c>
      <c r="AW120" s="31">
        <f t="shared" si="32"/>
        <v>86.182558503549004</v>
      </c>
      <c r="AX120" s="31">
        <f t="shared" si="32"/>
        <v>82.229230131826597</v>
      </c>
      <c r="AY120" s="31">
        <f t="shared" si="32"/>
        <v>78.457247098256573</v>
      </c>
      <c r="AZ120" s="31">
        <f t="shared" si="32"/>
        <v>74.858290809345704</v>
      </c>
    </row>
    <row r="121" spans="2:52" s="17" customFormat="1" x14ac:dyDescent="0.25">
      <c r="B121" s="23" t="s">
        <v>157</v>
      </c>
      <c r="C121" s="18" t="s">
        <v>155</v>
      </c>
      <c r="AF121" s="31">
        <f>SUM(AF120:CD120)</f>
        <v>2425.5450322739193</v>
      </c>
    </row>
    <row r="122" spans="2:52" s="17" customFormat="1" x14ac:dyDescent="0.25">
      <c r="C122" s="18"/>
    </row>
    <row r="123" spans="2:52" s="17" customFormat="1" x14ac:dyDescent="0.25">
      <c r="B123" s="23" t="s">
        <v>49</v>
      </c>
      <c r="C123" s="18" t="s">
        <v>155</v>
      </c>
      <c r="AG123" s="35">
        <v>0</v>
      </c>
    </row>
    <row r="124" spans="2:52" s="17" customFormat="1" x14ac:dyDescent="0.25">
      <c r="B124" s="23" t="s">
        <v>48</v>
      </c>
      <c r="C124" s="18" t="s">
        <v>158</v>
      </c>
      <c r="AG124" s="36">
        <v>0.79400000000000004</v>
      </c>
    </row>
    <row r="125" spans="2:52" s="17" customFormat="1" x14ac:dyDescent="0.25">
      <c r="B125" s="23" t="s">
        <v>47</v>
      </c>
      <c r="C125" s="18" t="s">
        <v>158</v>
      </c>
      <c r="AG125" s="36">
        <v>0.09</v>
      </c>
    </row>
    <row r="126" spans="2:52" s="17" customFormat="1" x14ac:dyDescent="0.25">
      <c r="B126" s="23" t="s">
        <v>159</v>
      </c>
      <c r="C126" s="18" t="s">
        <v>158</v>
      </c>
      <c r="AG126" s="36">
        <v>0.04</v>
      </c>
    </row>
    <row r="127" spans="2:52" s="17" customFormat="1" x14ac:dyDescent="0.25">
      <c r="C127" s="18"/>
    </row>
    <row r="128" spans="2:52" s="17" customFormat="1" x14ac:dyDescent="0.25">
      <c r="C128" s="18"/>
      <c r="AC128" s="17">
        <f>AF121</f>
        <v>2425.5450322739193</v>
      </c>
      <c r="AD128" s="38">
        <v>0.79400000000000004</v>
      </c>
      <c r="AE128" s="36">
        <v>0.75</v>
      </c>
      <c r="AF128" s="36">
        <v>0.76</v>
      </c>
      <c r="AG128" s="36">
        <v>0.77</v>
      </c>
      <c r="AH128" s="36">
        <v>0.78</v>
      </c>
      <c r="AI128" s="36">
        <v>0.79</v>
      </c>
      <c r="AJ128" s="36">
        <v>0.8</v>
      </c>
    </row>
    <row r="129" spans="2:62" s="17" customFormat="1" x14ac:dyDescent="0.25">
      <c r="C129" s="18"/>
      <c r="AC129" s="36">
        <v>7.0000000000000007E-2</v>
      </c>
      <c r="AD129" s="39">
        <f t="dataTable" ref="AD129:AJ134" dt2D="1" dtr="1" r1="AF96" r2="AF97"/>
        <v>2425.5450322739193</v>
      </c>
      <c r="AE129" s="40">
        <v>2425.5450322739193</v>
      </c>
      <c r="AF129" s="40">
        <v>2425.5450322739193</v>
      </c>
      <c r="AG129" s="40">
        <v>2425.5450322739193</v>
      </c>
      <c r="AH129" s="40">
        <v>2425.5450322739193</v>
      </c>
      <c r="AI129" s="40">
        <v>2425.5450322739193</v>
      </c>
      <c r="AJ129" s="40">
        <v>2425.5450322739193</v>
      </c>
      <c r="AL129" s="17">
        <f t="shared" ref="AL129:AP134" si="33">AE129-AF129</f>
        <v>0</v>
      </c>
      <c r="AM129" s="17">
        <f t="shared" si="33"/>
        <v>0</v>
      </c>
      <c r="AN129" s="17">
        <f t="shared" si="33"/>
        <v>0</v>
      </c>
      <c r="AO129" s="17">
        <f t="shared" si="33"/>
        <v>0</v>
      </c>
      <c r="AP129" s="17">
        <f t="shared" si="33"/>
        <v>0</v>
      </c>
    </row>
    <row r="130" spans="2:62" s="17" customFormat="1" x14ac:dyDescent="0.25">
      <c r="C130" s="18"/>
      <c r="AC130" s="36">
        <v>0.08</v>
      </c>
      <c r="AD130" s="39">
        <v>2425.5450322739193</v>
      </c>
      <c r="AE130" s="40">
        <v>2425.5450322739193</v>
      </c>
      <c r="AF130" s="40">
        <v>2425.5450322739193</v>
      </c>
      <c r="AG130" s="40">
        <v>2425.5450322739193</v>
      </c>
      <c r="AH130" s="40">
        <v>2425.5450322739193</v>
      </c>
      <c r="AI130" s="40">
        <v>2425.5450322739193</v>
      </c>
      <c r="AJ130" s="40">
        <v>2425.5450322739193</v>
      </c>
      <c r="AL130" s="17">
        <f t="shared" si="33"/>
        <v>0</v>
      </c>
      <c r="AM130" s="17">
        <f t="shared" si="33"/>
        <v>0</v>
      </c>
      <c r="AN130" s="17">
        <f t="shared" si="33"/>
        <v>0</v>
      </c>
      <c r="AO130" s="17">
        <f t="shared" si="33"/>
        <v>0</v>
      </c>
      <c r="AP130" s="17">
        <f t="shared" si="33"/>
        <v>0</v>
      </c>
    </row>
    <row r="131" spans="2:62" s="17" customFormat="1" x14ac:dyDescent="0.25">
      <c r="C131" s="18"/>
      <c r="AC131" s="36">
        <v>0.09</v>
      </c>
      <c r="AD131" s="39">
        <v>2425.5450322739193</v>
      </c>
      <c r="AE131" s="40">
        <v>2425.5450322739193</v>
      </c>
      <c r="AF131" s="40">
        <v>2425.5450322739193</v>
      </c>
      <c r="AG131" s="40">
        <v>2425.5450322739193</v>
      </c>
      <c r="AH131" s="40">
        <v>2425.5450322739193</v>
      </c>
      <c r="AI131" s="40">
        <v>2425.5450322739193</v>
      </c>
      <c r="AJ131" s="40">
        <v>2425.5450322739193</v>
      </c>
      <c r="AL131" s="17">
        <f t="shared" si="33"/>
        <v>0</v>
      </c>
      <c r="AM131" s="17">
        <f t="shared" si="33"/>
        <v>0</v>
      </c>
      <c r="AN131" s="17">
        <f t="shared" si="33"/>
        <v>0</v>
      </c>
      <c r="AO131" s="17">
        <f t="shared" si="33"/>
        <v>0</v>
      </c>
      <c r="AP131" s="17">
        <f t="shared" si="33"/>
        <v>0</v>
      </c>
    </row>
    <row r="132" spans="2:62" s="17" customFormat="1" x14ac:dyDescent="0.25">
      <c r="C132" s="18"/>
      <c r="AC132" s="36">
        <v>0.1</v>
      </c>
      <c r="AD132" s="39">
        <v>2425.5450322739193</v>
      </c>
      <c r="AE132" s="40">
        <v>2425.5450322739193</v>
      </c>
      <c r="AF132" s="40">
        <v>2425.5450322739193</v>
      </c>
      <c r="AG132" s="40">
        <v>2425.5450322739193</v>
      </c>
      <c r="AH132" s="40">
        <v>2425.5450322739193</v>
      </c>
      <c r="AI132" s="40">
        <v>2425.5450322739193</v>
      </c>
      <c r="AJ132" s="40">
        <v>2425.5450322739193</v>
      </c>
      <c r="AL132" s="17">
        <f t="shared" si="33"/>
        <v>0</v>
      </c>
      <c r="AM132" s="17">
        <f t="shared" si="33"/>
        <v>0</v>
      </c>
      <c r="AN132" s="17">
        <f t="shared" si="33"/>
        <v>0</v>
      </c>
      <c r="AO132" s="17">
        <f t="shared" si="33"/>
        <v>0</v>
      </c>
      <c r="AP132" s="17">
        <f t="shared" si="33"/>
        <v>0</v>
      </c>
    </row>
    <row r="133" spans="2:62" s="17" customFormat="1" x14ac:dyDescent="0.25">
      <c r="C133" s="18"/>
      <c r="AC133" s="36">
        <v>0.11</v>
      </c>
      <c r="AD133" s="39">
        <v>2425.5450322739193</v>
      </c>
      <c r="AE133" s="40">
        <v>2425.5450322739193</v>
      </c>
      <c r="AF133" s="40">
        <v>2425.5450322739193</v>
      </c>
      <c r="AG133" s="40">
        <v>2425.5450322739193</v>
      </c>
      <c r="AH133" s="40">
        <v>2425.5450322739193</v>
      </c>
      <c r="AI133" s="40">
        <v>2425.5450322739193</v>
      </c>
      <c r="AJ133" s="40">
        <v>2425.5450322739193</v>
      </c>
      <c r="AL133" s="17">
        <f t="shared" si="33"/>
        <v>0</v>
      </c>
      <c r="AM133" s="17">
        <f t="shared" si="33"/>
        <v>0</v>
      </c>
      <c r="AN133" s="17">
        <f t="shared" si="33"/>
        <v>0</v>
      </c>
      <c r="AO133" s="17">
        <f t="shared" si="33"/>
        <v>0</v>
      </c>
      <c r="AP133" s="17">
        <f t="shared" si="33"/>
        <v>0</v>
      </c>
    </row>
    <row r="134" spans="2:62" s="17" customFormat="1" x14ac:dyDescent="0.25">
      <c r="C134" s="18"/>
      <c r="AC134" s="36">
        <v>0.12</v>
      </c>
      <c r="AD134" s="39">
        <v>2425.5450322739193</v>
      </c>
      <c r="AE134" s="40">
        <v>2425.5450322739193</v>
      </c>
      <c r="AF134" s="40">
        <v>2425.5450322739193</v>
      </c>
      <c r="AG134" s="40">
        <v>2425.5450322739193</v>
      </c>
      <c r="AH134" s="40">
        <v>2425.5450322739193</v>
      </c>
      <c r="AI134" s="40">
        <v>2425.5450322739193</v>
      </c>
      <c r="AJ134" s="40">
        <v>2425.5450322739193</v>
      </c>
      <c r="AL134" s="17">
        <f t="shared" si="33"/>
        <v>0</v>
      </c>
      <c r="AM134" s="17">
        <f t="shared" si="33"/>
        <v>0</v>
      </c>
      <c r="AN134" s="17">
        <f t="shared" si="33"/>
        <v>0</v>
      </c>
      <c r="AO134" s="17">
        <f t="shared" si="33"/>
        <v>0</v>
      </c>
      <c r="AP134" s="17">
        <f t="shared" si="33"/>
        <v>0</v>
      </c>
    </row>
    <row r="135" spans="2:62" s="17" customFormat="1" x14ac:dyDescent="0.25">
      <c r="C135" s="18"/>
    </row>
    <row r="136" spans="2:62" s="28" customFormat="1" x14ac:dyDescent="0.25">
      <c r="B136" s="26" t="s">
        <v>58</v>
      </c>
      <c r="C136" s="27"/>
    </row>
    <row r="137" spans="2:62" s="17" customFormat="1" x14ac:dyDescent="0.25">
      <c r="B137" s="29" t="s">
        <v>55</v>
      </c>
      <c r="C137" s="18" t="s">
        <v>155</v>
      </c>
      <c r="AC137" s="31"/>
      <c r="AD137" s="31"/>
      <c r="AE137" s="31"/>
      <c r="AF137" s="37">
        <f>$AF$23</f>
        <v>929.47103274559186</v>
      </c>
      <c r="AG137" s="30">
        <f t="shared" ref="AG137:BJ137" si="34">AF137*(1+$AG$151)</f>
        <v>966.64987405541558</v>
      </c>
      <c r="AH137" s="30">
        <f t="shared" si="34"/>
        <v>1005.3158690176323</v>
      </c>
      <c r="AI137" s="30">
        <f t="shared" si="34"/>
        <v>1045.5285037783376</v>
      </c>
      <c r="AJ137" s="30">
        <f t="shared" si="34"/>
        <v>1087.3496439294711</v>
      </c>
      <c r="AK137" s="30">
        <f t="shared" si="34"/>
        <v>1130.84362968665</v>
      </c>
      <c r="AL137" s="30">
        <f t="shared" si="34"/>
        <v>1176.077374874116</v>
      </c>
      <c r="AM137" s="30">
        <f t="shared" si="34"/>
        <v>1223.1204698690806</v>
      </c>
      <c r="AN137" s="30">
        <f t="shared" si="34"/>
        <v>1272.0452886638438</v>
      </c>
      <c r="AO137" s="30">
        <f t="shared" si="34"/>
        <v>1322.9271002103976</v>
      </c>
      <c r="AP137" s="30">
        <f t="shared" si="34"/>
        <v>1375.8441842188136</v>
      </c>
      <c r="AQ137" s="30">
        <f t="shared" si="34"/>
        <v>1430.877951587566</v>
      </c>
      <c r="AR137" s="30">
        <f t="shared" si="34"/>
        <v>1488.1130696510688</v>
      </c>
      <c r="AS137" s="30">
        <f t="shared" si="34"/>
        <v>1547.6375924371116</v>
      </c>
      <c r="AT137" s="30">
        <f t="shared" si="34"/>
        <v>1609.5430961345962</v>
      </c>
      <c r="AU137" s="30">
        <f t="shared" si="34"/>
        <v>1673.9248199799802</v>
      </c>
      <c r="AV137" s="30">
        <f t="shared" si="34"/>
        <v>1740.8818127791794</v>
      </c>
      <c r="AW137" s="30">
        <f t="shared" si="34"/>
        <v>1810.5170852903466</v>
      </c>
      <c r="AX137" s="30">
        <f t="shared" si="34"/>
        <v>1882.9377687019605</v>
      </c>
      <c r="AY137" s="30">
        <f t="shared" si="34"/>
        <v>1958.2552794500391</v>
      </c>
      <c r="AZ137" s="30">
        <f t="shared" si="34"/>
        <v>2036.5854906280408</v>
      </c>
      <c r="BA137" s="30">
        <f t="shared" si="34"/>
        <v>2118.0489102531624</v>
      </c>
      <c r="BB137" s="30">
        <f t="shared" si="34"/>
        <v>2202.7708666632889</v>
      </c>
      <c r="BC137" s="30">
        <f t="shared" si="34"/>
        <v>2290.8817013298203</v>
      </c>
      <c r="BD137" s="30">
        <f t="shared" si="34"/>
        <v>2382.516969383013</v>
      </c>
      <c r="BE137" s="30">
        <f t="shared" si="34"/>
        <v>2477.8176481583337</v>
      </c>
      <c r="BF137" s="30">
        <f t="shared" si="34"/>
        <v>2576.9303540846672</v>
      </c>
      <c r="BG137" s="30">
        <f t="shared" si="34"/>
        <v>2680.0075682480542</v>
      </c>
      <c r="BH137" s="30">
        <f t="shared" si="34"/>
        <v>2787.2078709779767</v>
      </c>
      <c r="BI137" s="30">
        <f t="shared" si="34"/>
        <v>2898.6961858170957</v>
      </c>
      <c r="BJ137" s="30">
        <f t="shared" si="34"/>
        <v>3014.6440332497796</v>
      </c>
    </row>
    <row r="138" spans="2:62" s="17" customFormat="1" x14ac:dyDescent="0.25">
      <c r="B138" s="29" t="s">
        <v>54</v>
      </c>
      <c r="C138" s="18" t="s">
        <v>155</v>
      </c>
      <c r="AC138" s="31"/>
      <c r="AD138" s="31"/>
      <c r="AE138" s="31"/>
      <c r="AF138" s="31"/>
      <c r="AG138" s="31">
        <f t="shared" ref="AG138:BJ138" si="35">AG137*-$AG$149</f>
        <v>-767.52</v>
      </c>
      <c r="AH138" s="31">
        <f t="shared" si="35"/>
        <v>-798.22080000000005</v>
      </c>
      <c r="AI138" s="31">
        <f t="shared" si="35"/>
        <v>-830.14963200000011</v>
      </c>
      <c r="AJ138" s="31">
        <f t="shared" si="35"/>
        <v>-863.35561728000005</v>
      </c>
      <c r="AK138" s="31">
        <f t="shared" si="35"/>
        <v>-897.88984197120021</v>
      </c>
      <c r="AL138" s="31">
        <f t="shared" si="35"/>
        <v>-933.80543565004814</v>
      </c>
      <c r="AM138" s="31">
        <f t="shared" si="35"/>
        <v>-971.15765307605</v>
      </c>
      <c r="AN138" s="31">
        <f t="shared" si="35"/>
        <v>-1010.003959199092</v>
      </c>
      <c r="AO138" s="31">
        <f t="shared" si="35"/>
        <v>-1050.4041175670557</v>
      </c>
      <c r="AP138" s="31">
        <f t="shared" si="35"/>
        <v>-1092.420282269738</v>
      </c>
      <c r="AQ138" s="31">
        <f t="shared" si="35"/>
        <v>-1136.1170935605276</v>
      </c>
      <c r="AR138" s="31">
        <f t="shared" si="35"/>
        <v>-1181.5617773029487</v>
      </c>
      <c r="AS138" s="31">
        <f t="shared" si="35"/>
        <v>-1228.8242483950667</v>
      </c>
      <c r="AT138" s="31">
        <f t="shared" si="35"/>
        <v>-1277.9772183308694</v>
      </c>
      <c r="AU138" s="31">
        <f t="shared" si="35"/>
        <v>-1329.0963070641044</v>
      </c>
      <c r="AV138" s="31">
        <f t="shared" si="35"/>
        <v>-1382.2601593466686</v>
      </c>
      <c r="AW138" s="31">
        <f t="shared" si="35"/>
        <v>-1437.5505657205354</v>
      </c>
      <c r="AX138" s="31">
        <f t="shared" si="35"/>
        <v>-1495.0525883493567</v>
      </c>
      <c r="AY138" s="31">
        <f t="shared" si="35"/>
        <v>-1554.854691883331</v>
      </c>
      <c r="AZ138" s="31">
        <f t="shared" si="35"/>
        <v>-1617.0488795586646</v>
      </c>
      <c r="BA138" s="31">
        <f t="shared" si="35"/>
        <v>-1681.730834741011</v>
      </c>
      <c r="BB138" s="31">
        <f t="shared" si="35"/>
        <v>-1749.0000681306515</v>
      </c>
      <c r="BC138" s="31">
        <f t="shared" si="35"/>
        <v>-1818.9600708558773</v>
      </c>
      <c r="BD138" s="31">
        <f t="shared" si="35"/>
        <v>-1891.7184736901124</v>
      </c>
      <c r="BE138" s="31">
        <f t="shared" si="35"/>
        <v>-1967.3872126377171</v>
      </c>
      <c r="BF138" s="31">
        <f t="shared" si="35"/>
        <v>-2046.0827011432259</v>
      </c>
      <c r="BG138" s="31">
        <f t="shared" si="35"/>
        <v>-2127.926009188955</v>
      </c>
      <c r="BH138" s="31">
        <f t="shared" si="35"/>
        <v>-2213.0430495565138</v>
      </c>
      <c r="BI138" s="31">
        <f t="shared" si="35"/>
        <v>-2301.564771538774</v>
      </c>
      <c r="BJ138" s="31">
        <f t="shared" si="35"/>
        <v>-2393.6273624003252</v>
      </c>
    </row>
    <row r="139" spans="2:62" s="17" customFormat="1" x14ac:dyDescent="0.25">
      <c r="B139" s="32" t="s">
        <v>53</v>
      </c>
      <c r="C139" s="18" t="s">
        <v>155</v>
      </c>
      <c r="AC139" s="31"/>
      <c r="AD139" s="31"/>
      <c r="AE139" s="31"/>
      <c r="AF139" s="31"/>
      <c r="AG139" s="31">
        <f t="shared" ref="AG139:BJ139" si="36">SUM(AG137:AG138)</f>
        <v>199.1298740554156</v>
      </c>
      <c r="AH139" s="31">
        <f t="shared" si="36"/>
        <v>207.09506901763223</v>
      </c>
      <c r="AI139" s="31">
        <f t="shared" si="36"/>
        <v>215.3788717783375</v>
      </c>
      <c r="AJ139" s="31">
        <f t="shared" si="36"/>
        <v>223.99402664947104</v>
      </c>
      <c r="AK139" s="31">
        <f t="shared" si="36"/>
        <v>232.95378771544983</v>
      </c>
      <c r="AL139" s="31">
        <f t="shared" si="36"/>
        <v>242.27193922406786</v>
      </c>
      <c r="AM139" s="31">
        <f t="shared" si="36"/>
        <v>251.96281679303058</v>
      </c>
      <c r="AN139" s="31">
        <f t="shared" si="36"/>
        <v>262.04132946475181</v>
      </c>
      <c r="AO139" s="31">
        <f t="shared" si="36"/>
        <v>272.52298264334195</v>
      </c>
      <c r="AP139" s="31">
        <f t="shared" si="36"/>
        <v>283.42390194907557</v>
      </c>
      <c r="AQ139" s="31">
        <f t="shared" si="36"/>
        <v>294.76085802703847</v>
      </c>
      <c r="AR139" s="31">
        <f t="shared" si="36"/>
        <v>306.55129234812011</v>
      </c>
      <c r="AS139" s="31">
        <f t="shared" si="36"/>
        <v>318.81334404204495</v>
      </c>
      <c r="AT139" s="31">
        <f t="shared" si="36"/>
        <v>331.56587780372683</v>
      </c>
      <c r="AU139" s="31">
        <f t="shared" si="36"/>
        <v>344.82851291587576</v>
      </c>
      <c r="AV139" s="31">
        <f t="shared" si="36"/>
        <v>358.62165343251081</v>
      </c>
      <c r="AW139" s="31">
        <f t="shared" si="36"/>
        <v>372.96651956981123</v>
      </c>
      <c r="AX139" s="31">
        <f t="shared" si="36"/>
        <v>387.88518035260381</v>
      </c>
      <c r="AY139" s="31">
        <f t="shared" si="36"/>
        <v>403.40058756670805</v>
      </c>
      <c r="AZ139" s="31">
        <f t="shared" si="36"/>
        <v>419.53661106937625</v>
      </c>
      <c r="BA139" s="31">
        <f t="shared" si="36"/>
        <v>436.31807551215138</v>
      </c>
      <c r="BB139" s="31">
        <f t="shared" si="36"/>
        <v>453.7707985326374</v>
      </c>
      <c r="BC139" s="31">
        <f t="shared" si="36"/>
        <v>471.92163047394297</v>
      </c>
      <c r="BD139" s="31">
        <f t="shared" si="36"/>
        <v>490.79849569290059</v>
      </c>
      <c r="BE139" s="31">
        <f t="shared" si="36"/>
        <v>510.43043552061658</v>
      </c>
      <c r="BF139" s="31">
        <f t="shared" si="36"/>
        <v>530.84765294144131</v>
      </c>
      <c r="BG139" s="31">
        <f t="shared" si="36"/>
        <v>552.08155905909916</v>
      </c>
      <c r="BH139" s="31">
        <f t="shared" si="36"/>
        <v>574.16482142146288</v>
      </c>
      <c r="BI139" s="31">
        <f t="shared" si="36"/>
        <v>597.1314142783217</v>
      </c>
      <c r="BJ139" s="31">
        <f t="shared" si="36"/>
        <v>621.01667084945439</v>
      </c>
    </row>
    <row r="140" spans="2:62" s="17" customFormat="1" x14ac:dyDescent="0.25">
      <c r="B140" s="32" t="s">
        <v>49</v>
      </c>
      <c r="C140" s="18" t="s">
        <v>155</v>
      </c>
      <c r="AD140" s="31"/>
      <c r="AE140" s="31"/>
      <c r="AF140" s="31">
        <f>$AG$148</f>
        <v>0</v>
      </c>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row>
    <row r="141" spans="2:62" s="17" customFormat="1" x14ac:dyDescent="0.25">
      <c r="B141" s="23" t="s">
        <v>52</v>
      </c>
      <c r="C141" s="18" t="s">
        <v>155</v>
      </c>
      <c r="AC141" s="31"/>
      <c r="AD141" s="31"/>
      <c r="AE141" s="31"/>
      <c r="AF141" s="31">
        <f t="shared" ref="AF141:BJ141" si="37">SUM(AF139:AF140)</f>
        <v>0</v>
      </c>
      <c r="AG141" s="31">
        <f t="shared" si="37"/>
        <v>199.1298740554156</v>
      </c>
      <c r="AH141" s="31">
        <f t="shared" si="37"/>
        <v>207.09506901763223</v>
      </c>
      <c r="AI141" s="31">
        <f t="shared" si="37"/>
        <v>215.3788717783375</v>
      </c>
      <c r="AJ141" s="31">
        <f t="shared" si="37"/>
        <v>223.99402664947104</v>
      </c>
      <c r="AK141" s="31">
        <f t="shared" si="37"/>
        <v>232.95378771544983</v>
      </c>
      <c r="AL141" s="31">
        <f t="shared" si="37"/>
        <v>242.27193922406786</v>
      </c>
      <c r="AM141" s="31">
        <f t="shared" si="37"/>
        <v>251.96281679303058</v>
      </c>
      <c r="AN141" s="31">
        <f t="shared" si="37"/>
        <v>262.04132946475181</v>
      </c>
      <c r="AO141" s="31">
        <f t="shared" si="37"/>
        <v>272.52298264334195</v>
      </c>
      <c r="AP141" s="31">
        <f t="shared" si="37"/>
        <v>283.42390194907557</v>
      </c>
      <c r="AQ141" s="31">
        <f t="shared" si="37"/>
        <v>294.76085802703847</v>
      </c>
      <c r="AR141" s="31">
        <f t="shared" si="37"/>
        <v>306.55129234812011</v>
      </c>
      <c r="AS141" s="31">
        <f t="shared" si="37"/>
        <v>318.81334404204495</v>
      </c>
      <c r="AT141" s="31">
        <f t="shared" si="37"/>
        <v>331.56587780372683</v>
      </c>
      <c r="AU141" s="31">
        <f t="shared" si="37"/>
        <v>344.82851291587576</v>
      </c>
      <c r="AV141" s="31">
        <f t="shared" si="37"/>
        <v>358.62165343251081</v>
      </c>
      <c r="AW141" s="31">
        <f t="shared" si="37"/>
        <v>372.96651956981123</v>
      </c>
      <c r="AX141" s="31">
        <f t="shared" si="37"/>
        <v>387.88518035260381</v>
      </c>
      <c r="AY141" s="31">
        <f t="shared" si="37"/>
        <v>403.40058756670805</v>
      </c>
      <c r="AZ141" s="31">
        <f t="shared" si="37"/>
        <v>419.53661106937625</v>
      </c>
      <c r="BA141" s="31">
        <f t="shared" si="37"/>
        <v>436.31807551215138</v>
      </c>
      <c r="BB141" s="31">
        <f t="shared" si="37"/>
        <v>453.7707985326374</v>
      </c>
      <c r="BC141" s="31">
        <f t="shared" si="37"/>
        <v>471.92163047394297</v>
      </c>
      <c r="BD141" s="31">
        <f t="shared" si="37"/>
        <v>490.79849569290059</v>
      </c>
      <c r="BE141" s="31">
        <f t="shared" si="37"/>
        <v>510.43043552061658</v>
      </c>
      <c r="BF141" s="31">
        <f t="shared" si="37"/>
        <v>530.84765294144131</v>
      </c>
      <c r="BG141" s="31">
        <f t="shared" si="37"/>
        <v>552.08155905909916</v>
      </c>
      <c r="BH141" s="31">
        <f t="shared" si="37"/>
        <v>574.16482142146288</v>
      </c>
      <c r="BI141" s="31">
        <f t="shared" si="37"/>
        <v>597.1314142783217</v>
      </c>
      <c r="BJ141" s="31">
        <f t="shared" si="37"/>
        <v>621.01667084945439</v>
      </c>
    </row>
    <row r="142" spans="2:62" s="17" customFormat="1" x14ac:dyDescent="0.25">
      <c r="B142" s="23"/>
      <c r="C142" s="18"/>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row>
    <row r="143" spans="2:62" s="17" customFormat="1" x14ac:dyDescent="0.25">
      <c r="B143" s="23" t="s">
        <v>51</v>
      </c>
      <c r="C143" s="18" t="s">
        <v>156</v>
      </c>
      <c r="AC143" s="31"/>
      <c r="AD143" s="31"/>
      <c r="AE143" s="31"/>
      <c r="AF143" s="31">
        <v>0</v>
      </c>
      <c r="AG143" s="31">
        <v>1</v>
      </c>
      <c r="AH143" s="31">
        <v>2</v>
      </c>
      <c r="AI143" s="31">
        <v>3</v>
      </c>
      <c r="AJ143" s="31">
        <v>4</v>
      </c>
      <c r="AK143" s="31">
        <v>5</v>
      </c>
      <c r="AL143" s="31">
        <v>6</v>
      </c>
      <c r="AM143" s="31">
        <v>7</v>
      </c>
      <c r="AN143" s="31">
        <v>8</v>
      </c>
      <c r="AO143" s="31">
        <v>9</v>
      </c>
      <c r="AP143" s="31">
        <v>10</v>
      </c>
      <c r="AQ143" s="31">
        <v>11</v>
      </c>
      <c r="AR143" s="31">
        <v>12</v>
      </c>
      <c r="AS143" s="31">
        <v>13</v>
      </c>
      <c r="AT143" s="31">
        <v>14</v>
      </c>
      <c r="AU143" s="31">
        <v>15</v>
      </c>
      <c r="AV143" s="31">
        <v>16</v>
      </c>
      <c r="AW143" s="31">
        <v>17</v>
      </c>
      <c r="AX143" s="31">
        <v>18</v>
      </c>
      <c r="AY143" s="31">
        <v>19</v>
      </c>
      <c r="AZ143" s="31">
        <v>20</v>
      </c>
      <c r="BA143" s="31">
        <v>21</v>
      </c>
      <c r="BB143" s="31">
        <v>22</v>
      </c>
      <c r="BC143" s="31">
        <v>23</v>
      </c>
      <c r="BD143" s="31">
        <v>24</v>
      </c>
      <c r="BE143" s="31">
        <v>25</v>
      </c>
      <c r="BF143" s="31">
        <v>26</v>
      </c>
      <c r="BG143" s="31">
        <v>27</v>
      </c>
      <c r="BH143" s="31">
        <v>28</v>
      </c>
      <c r="BI143" s="31">
        <v>29</v>
      </c>
      <c r="BJ143" s="31">
        <v>30</v>
      </c>
    </row>
    <row r="144" spans="2:62" s="17" customFormat="1" x14ac:dyDescent="0.25">
      <c r="B144" s="23" t="s">
        <v>47</v>
      </c>
      <c r="C144" s="18" t="s">
        <v>156</v>
      </c>
      <c r="AC144" s="34"/>
      <c r="AD144" s="34"/>
      <c r="AE144" s="34"/>
      <c r="AF144" s="34">
        <f t="shared" ref="AF144:BJ144" si="38">1/(1+$AG$150)^AF143</f>
        <v>1</v>
      </c>
      <c r="AG144" s="34">
        <f t="shared" si="38"/>
        <v>0.9174311926605504</v>
      </c>
      <c r="AH144" s="34">
        <f t="shared" si="38"/>
        <v>0.84167999326655996</v>
      </c>
      <c r="AI144" s="34">
        <f t="shared" si="38"/>
        <v>0.77218348006106419</v>
      </c>
      <c r="AJ144" s="34">
        <f t="shared" si="38"/>
        <v>0.7084252110651964</v>
      </c>
      <c r="AK144" s="34">
        <f t="shared" si="38"/>
        <v>0.64993138629834524</v>
      </c>
      <c r="AL144" s="34">
        <f t="shared" si="38"/>
        <v>0.5962673268792158</v>
      </c>
      <c r="AM144" s="34">
        <f t="shared" si="38"/>
        <v>0.54703424484331731</v>
      </c>
      <c r="AN144" s="34">
        <f t="shared" si="38"/>
        <v>0.50186627967276809</v>
      </c>
      <c r="AO144" s="34">
        <f t="shared" si="38"/>
        <v>0.46042777951630098</v>
      </c>
      <c r="AP144" s="34">
        <f t="shared" si="38"/>
        <v>0.42241080689568894</v>
      </c>
      <c r="AQ144" s="34">
        <f t="shared" si="38"/>
        <v>0.38753285036301738</v>
      </c>
      <c r="AR144" s="34">
        <f t="shared" si="38"/>
        <v>0.35553472510368567</v>
      </c>
      <c r="AS144" s="34">
        <f t="shared" si="38"/>
        <v>0.32617864688411524</v>
      </c>
      <c r="AT144" s="34">
        <f t="shared" si="38"/>
        <v>0.29924646503129837</v>
      </c>
      <c r="AU144" s="34">
        <f t="shared" si="38"/>
        <v>0.27453804131311776</v>
      </c>
      <c r="AV144" s="34">
        <f t="shared" si="38"/>
        <v>0.2518697626725851</v>
      </c>
      <c r="AW144" s="34">
        <f t="shared" si="38"/>
        <v>0.23107317676383954</v>
      </c>
      <c r="AX144" s="34">
        <f t="shared" si="38"/>
        <v>0.21199374015031147</v>
      </c>
      <c r="AY144" s="34">
        <f t="shared" si="38"/>
        <v>0.19448966986267105</v>
      </c>
      <c r="AZ144" s="34">
        <f t="shared" si="38"/>
        <v>0.17843088978226704</v>
      </c>
      <c r="BA144" s="34">
        <f t="shared" si="38"/>
        <v>0.16369806402042844</v>
      </c>
      <c r="BB144" s="34">
        <f t="shared" si="38"/>
        <v>0.15018171011048481</v>
      </c>
      <c r="BC144" s="34">
        <f t="shared" si="38"/>
        <v>0.13778138542246313</v>
      </c>
      <c r="BD144" s="34">
        <f t="shared" si="38"/>
        <v>0.12640494075455333</v>
      </c>
      <c r="BE144" s="34">
        <f t="shared" si="38"/>
        <v>0.11596783555463605</v>
      </c>
      <c r="BF144" s="34">
        <f t="shared" si="38"/>
        <v>0.10639250968315234</v>
      </c>
      <c r="BG144" s="34">
        <f t="shared" si="38"/>
        <v>9.7607807048763609E-2</v>
      </c>
      <c r="BH144" s="34">
        <f t="shared" si="38"/>
        <v>8.954844683372809E-2</v>
      </c>
      <c r="BI144" s="34">
        <f t="shared" si="38"/>
        <v>8.2154538379567044E-2</v>
      </c>
      <c r="BJ144" s="34">
        <f t="shared" si="38"/>
        <v>7.5371136128043151E-2</v>
      </c>
    </row>
    <row r="145" spans="2:62" s="17" customFormat="1" x14ac:dyDescent="0.25">
      <c r="B145" s="23" t="s">
        <v>50</v>
      </c>
      <c r="C145" s="18" t="s">
        <v>155</v>
      </c>
      <c r="AC145" s="31"/>
      <c r="AD145" s="31"/>
      <c r="AE145" s="31"/>
      <c r="AF145" s="31">
        <f t="shared" ref="AF145:BJ145" si="39">AF141*AF144</f>
        <v>0</v>
      </c>
      <c r="AG145" s="31">
        <f t="shared" si="39"/>
        <v>182.68795784900513</v>
      </c>
      <c r="AH145" s="31">
        <f t="shared" si="39"/>
        <v>174.30777629629847</v>
      </c>
      <c r="AI145" s="31">
        <f t="shared" si="39"/>
        <v>166.31200674142238</v>
      </c>
      <c r="AJ145" s="31">
        <f t="shared" si="39"/>
        <v>158.68301560649473</v>
      </c>
      <c r="AK145" s="31">
        <f t="shared" si="39"/>
        <v>151.40397819335274</v>
      </c>
      <c r="AL145" s="31">
        <f t="shared" si="39"/>
        <v>144.45884157897876</v>
      </c>
      <c r="AM145" s="31">
        <f t="shared" si="39"/>
        <v>137.83228921297061</v>
      </c>
      <c r="AN145" s="31">
        <f t="shared" si="39"/>
        <v>131.5097071389811</v>
      </c>
      <c r="AO145" s="31">
        <f t="shared" si="39"/>
        <v>125.47715176563337</v>
      </c>
      <c r="AP145" s="31">
        <f t="shared" si="39"/>
        <v>119.72131911583364</v>
      </c>
      <c r="AQ145" s="31">
        <f t="shared" si="39"/>
        <v>114.22951548666691</v>
      </c>
      <c r="AR145" s="31">
        <f t="shared" si="39"/>
        <v>108.98962945516847</v>
      </c>
      <c r="AS145" s="31">
        <f t="shared" si="39"/>
        <v>103.99010516823412</v>
      </c>
      <c r="AT145" s="31">
        <f t="shared" si="39"/>
        <v>99.219916857764687</v>
      </c>
      <c r="AU145" s="31">
        <f t="shared" si="39"/>
        <v>94.66854452483966</v>
      </c>
      <c r="AV145" s="31">
        <f t="shared" si="39"/>
        <v>90.325950739296559</v>
      </c>
      <c r="AW145" s="31">
        <f t="shared" si="39"/>
        <v>86.182558503549004</v>
      </c>
      <c r="AX145" s="31">
        <f t="shared" si="39"/>
        <v>82.229230131826597</v>
      </c>
      <c r="AY145" s="31">
        <f t="shared" si="39"/>
        <v>78.457247098256573</v>
      </c>
      <c r="AZ145" s="31">
        <f t="shared" si="39"/>
        <v>74.858290809345704</v>
      </c>
      <c r="BA145" s="31">
        <f t="shared" si="39"/>
        <v>71.424424258458288</v>
      </c>
      <c r="BB145" s="31">
        <f t="shared" si="39"/>
        <v>68.148074521831759</v>
      </c>
      <c r="BC145" s="31">
        <f t="shared" si="39"/>
        <v>65.022016057527551</v>
      </c>
      <c r="BD145" s="31">
        <f t="shared" si="39"/>
        <v>62.039354770484998</v>
      </c>
      <c r="BE145" s="31">
        <f t="shared" si="39"/>
        <v>59.193512808536127</v>
      </c>
      <c r="BF145" s="31">
        <f t="shared" si="39"/>
        <v>56.478214055850984</v>
      </c>
      <c r="BG145" s="31">
        <f t="shared" si="39"/>
        <v>53.887470291821145</v>
      </c>
      <c r="BH145" s="31">
        <f t="shared" si="39"/>
        <v>51.41556798485685</v>
      </c>
      <c r="BI145" s="31">
        <f t="shared" si="39"/>
        <v>49.057055691973531</v>
      </c>
      <c r="BJ145" s="31">
        <f t="shared" si="39"/>
        <v>46.806732036378392</v>
      </c>
    </row>
    <row r="146" spans="2:62" s="17" customFormat="1" x14ac:dyDescent="0.25">
      <c r="B146" s="23" t="s">
        <v>157</v>
      </c>
      <c r="C146" s="18" t="s">
        <v>155</v>
      </c>
      <c r="AF146" s="31">
        <f>SUM(AF145:CD145)</f>
        <v>3009.0174547516385</v>
      </c>
    </row>
    <row r="147" spans="2:62" s="17" customFormat="1" x14ac:dyDescent="0.25">
      <c r="C147" s="18"/>
    </row>
    <row r="148" spans="2:62" s="17" customFormat="1" x14ac:dyDescent="0.25">
      <c r="B148" s="23" t="s">
        <v>49</v>
      </c>
      <c r="C148" s="18" t="s">
        <v>155</v>
      </c>
      <c r="AG148" s="35">
        <v>0</v>
      </c>
    </row>
    <row r="149" spans="2:62" s="17" customFormat="1" x14ac:dyDescent="0.25">
      <c r="B149" s="23" t="s">
        <v>48</v>
      </c>
      <c r="C149" s="18" t="s">
        <v>158</v>
      </c>
      <c r="AG149" s="36">
        <v>0.79400000000000004</v>
      </c>
    </row>
    <row r="150" spans="2:62" s="17" customFormat="1" x14ac:dyDescent="0.25">
      <c r="B150" s="23" t="s">
        <v>47</v>
      </c>
      <c r="C150" s="18" t="s">
        <v>158</v>
      </c>
      <c r="AG150" s="36">
        <v>0.09</v>
      </c>
    </row>
    <row r="151" spans="2:62" s="17" customFormat="1" x14ac:dyDescent="0.25">
      <c r="B151" s="23" t="s">
        <v>159</v>
      </c>
      <c r="C151" s="18" t="s">
        <v>158</v>
      </c>
      <c r="AG151" s="36">
        <v>0.04</v>
      </c>
    </row>
    <row r="152" spans="2:62" s="17" customFormat="1" x14ac:dyDescent="0.25">
      <c r="C152" s="18"/>
    </row>
    <row r="153" spans="2:62" s="17" customFormat="1" x14ac:dyDescent="0.25">
      <c r="C153" s="18"/>
      <c r="AC153" s="17">
        <f>AF146</f>
        <v>3009.0174547516385</v>
      </c>
      <c r="AD153" s="38">
        <v>0.79400000000000004</v>
      </c>
      <c r="AE153" s="36">
        <v>0.75</v>
      </c>
      <c r="AF153" s="36">
        <v>0.76</v>
      </c>
      <c r="AG153" s="36">
        <v>0.77</v>
      </c>
      <c r="AH153" s="36">
        <v>0.78</v>
      </c>
      <c r="AI153" s="36">
        <v>0.79</v>
      </c>
      <c r="AJ153" s="36">
        <v>0.8</v>
      </c>
    </row>
    <row r="154" spans="2:62" s="17" customFormat="1" x14ac:dyDescent="0.25">
      <c r="C154" s="18"/>
      <c r="AC154" s="36">
        <v>7.0000000000000007E-2</v>
      </c>
      <c r="AD154" s="39">
        <f t="dataTable" ref="AD154:AJ159" dt2D="1" dtr="1" r1="AF121" r2="AF122"/>
        <v>3009.0174547516385</v>
      </c>
      <c r="AE154" s="40">
        <v>3009.0174547516385</v>
      </c>
      <c r="AF154" s="40">
        <v>3009.0174547516385</v>
      </c>
      <c r="AG154" s="40">
        <v>3009.0174547516385</v>
      </c>
      <c r="AH154" s="40">
        <v>3009.0174547516385</v>
      </c>
      <c r="AI154" s="40">
        <v>3009.0174547516385</v>
      </c>
      <c r="AJ154" s="40">
        <v>3009.0174547516385</v>
      </c>
      <c r="AL154" s="17">
        <f t="shared" ref="AL154:AP159" si="40">AE154-AF154</f>
        <v>0</v>
      </c>
      <c r="AM154" s="17">
        <f t="shared" si="40"/>
        <v>0</v>
      </c>
      <c r="AN154" s="17">
        <f t="shared" si="40"/>
        <v>0</v>
      </c>
      <c r="AO154" s="17">
        <f t="shared" si="40"/>
        <v>0</v>
      </c>
      <c r="AP154" s="17">
        <f t="shared" si="40"/>
        <v>0</v>
      </c>
    </row>
    <row r="155" spans="2:62" s="17" customFormat="1" x14ac:dyDescent="0.25">
      <c r="C155" s="18"/>
      <c r="AC155" s="36">
        <v>0.08</v>
      </c>
      <c r="AD155" s="39">
        <v>3009.0174547516385</v>
      </c>
      <c r="AE155" s="40">
        <v>3009.0174547516385</v>
      </c>
      <c r="AF155" s="40">
        <v>3009.0174547516385</v>
      </c>
      <c r="AG155" s="40">
        <v>3009.0174547516385</v>
      </c>
      <c r="AH155" s="40">
        <v>3009.0174547516385</v>
      </c>
      <c r="AI155" s="40">
        <v>3009.0174547516385</v>
      </c>
      <c r="AJ155" s="40">
        <v>3009.0174547516385</v>
      </c>
      <c r="AL155" s="17">
        <f t="shared" si="40"/>
        <v>0</v>
      </c>
      <c r="AM155" s="17">
        <f t="shared" si="40"/>
        <v>0</v>
      </c>
      <c r="AN155" s="17">
        <f t="shared" si="40"/>
        <v>0</v>
      </c>
      <c r="AO155" s="17">
        <f t="shared" si="40"/>
        <v>0</v>
      </c>
      <c r="AP155" s="17">
        <f t="shared" si="40"/>
        <v>0</v>
      </c>
    </row>
    <row r="156" spans="2:62" s="17" customFormat="1" x14ac:dyDescent="0.25">
      <c r="C156" s="18"/>
      <c r="AC156" s="36">
        <v>0.09</v>
      </c>
      <c r="AD156" s="39">
        <v>3009.0174547516385</v>
      </c>
      <c r="AE156" s="40">
        <v>3009.0174547516385</v>
      </c>
      <c r="AF156" s="40">
        <v>3009.0174547516385</v>
      </c>
      <c r="AG156" s="40">
        <v>3009.0174547516385</v>
      </c>
      <c r="AH156" s="40">
        <v>3009.0174547516385</v>
      </c>
      <c r="AI156" s="40">
        <v>3009.0174547516385</v>
      </c>
      <c r="AJ156" s="40">
        <v>3009.0174547516385</v>
      </c>
      <c r="AL156" s="17">
        <f t="shared" si="40"/>
        <v>0</v>
      </c>
      <c r="AM156" s="17">
        <f t="shared" si="40"/>
        <v>0</v>
      </c>
      <c r="AN156" s="17">
        <f t="shared" si="40"/>
        <v>0</v>
      </c>
      <c r="AO156" s="17">
        <f t="shared" si="40"/>
        <v>0</v>
      </c>
      <c r="AP156" s="17">
        <f t="shared" si="40"/>
        <v>0</v>
      </c>
    </row>
    <row r="157" spans="2:62" s="17" customFormat="1" x14ac:dyDescent="0.25">
      <c r="C157" s="18"/>
      <c r="AC157" s="36">
        <v>0.1</v>
      </c>
      <c r="AD157" s="39">
        <v>3009.0174547516385</v>
      </c>
      <c r="AE157" s="40">
        <v>3009.0174547516385</v>
      </c>
      <c r="AF157" s="40">
        <v>3009.0174547516385</v>
      </c>
      <c r="AG157" s="40">
        <v>3009.0174547516385</v>
      </c>
      <c r="AH157" s="40">
        <v>3009.0174547516385</v>
      </c>
      <c r="AI157" s="40">
        <v>3009.0174547516385</v>
      </c>
      <c r="AJ157" s="40">
        <v>3009.0174547516385</v>
      </c>
      <c r="AL157" s="17">
        <f t="shared" si="40"/>
        <v>0</v>
      </c>
      <c r="AM157" s="17">
        <f t="shared" si="40"/>
        <v>0</v>
      </c>
      <c r="AN157" s="17">
        <f t="shared" si="40"/>
        <v>0</v>
      </c>
      <c r="AO157" s="17">
        <f t="shared" si="40"/>
        <v>0</v>
      </c>
      <c r="AP157" s="17">
        <f t="shared" si="40"/>
        <v>0</v>
      </c>
    </row>
    <row r="158" spans="2:62" s="17" customFormat="1" x14ac:dyDescent="0.25">
      <c r="C158" s="18"/>
      <c r="AC158" s="36">
        <v>0.11</v>
      </c>
      <c r="AD158" s="39">
        <v>3009.0174547516385</v>
      </c>
      <c r="AE158" s="40">
        <v>3009.0174547516385</v>
      </c>
      <c r="AF158" s="40">
        <v>3009.0174547516385</v>
      </c>
      <c r="AG158" s="40">
        <v>3009.0174547516385</v>
      </c>
      <c r="AH158" s="40">
        <v>3009.0174547516385</v>
      </c>
      <c r="AI158" s="40">
        <v>3009.0174547516385</v>
      </c>
      <c r="AJ158" s="40">
        <v>3009.0174547516385</v>
      </c>
      <c r="AL158" s="17">
        <f t="shared" si="40"/>
        <v>0</v>
      </c>
      <c r="AM158" s="17">
        <f t="shared" si="40"/>
        <v>0</v>
      </c>
      <c r="AN158" s="17">
        <f t="shared" si="40"/>
        <v>0</v>
      </c>
      <c r="AO158" s="17">
        <f t="shared" si="40"/>
        <v>0</v>
      </c>
      <c r="AP158" s="17">
        <f t="shared" si="40"/>
        <v>0</v>
      </c>
    </row>
    <row r="159" spans="2:62" s="17" customFormat="1" x14ac:dyDescent="0.25">
      <c r="C159" s="18"/>
      <c r="AC159" s="36">
        <v>0.12</v>
      </c>
      <c r="AD159" s="39">
        <v>3009.0174547516385</v>
      </c>
      <c r="AE159" s="40">
        <v>3009.0174547516385</v>
      </c>
      <c r="AF159" s="40">
        <v>3009.0174547516385</v>
      </c>
      <c r="AG159" s="40">
        <v>3009.0174547516385</v>
      </c>
      <c r="AH159" s="40">
        <v>3009.0174547516385</v>
      </c>
      <c r="AI159" s="40">
        <v>3009.0174547516385</v>
      </c>
      <c r="AJ159" s="40">
        <v>3009.0174547516385</v>
      </c>
      <c r="AL159" s="17">
        <f t="shared" si="40"/>
        <v>0</v>
      </c>
      <c r="AM159" s="17">
        <f t="shared" si="40"/>
        <v>0</v>
      </c>
      <c r="AN159" s="17">
        <f t="shared" si="40"/>
        <v>0</v>
      </c>
      <c r="AO159" s="17">
        <f t="shared" si="40"/>
        <v>0</v>
      </c>
      <c r="AP159" s="17">
        <f t="shared" si="40"/>
        <v>0</v>
      </c>
    </row>
    <row r="160" spans="2:62" s="17" customFormat="1" x14ac:dyDescent="0.25">
      <c r="C160" s="18"/>
    </row>
    <row r="161" spans="2:72" s="28" customFormat="1" x14ac:dyDescent="0.25">
      <c r="B161" s="26" t="s">
        <v>57</v>
      </c>
      <c r="C161" s="27"/>
    </row>
    <row r="162" spans="2:72" s="17" customFormat="1" x14ac:dyDescent="0.25">
      <c r="B162" s="29" t="s">
        <v>55</v>
      </c>
      <c r="C162" s="18" t="s">
        <v>155</v>
      </c>
      <c r="AC162" s="31"/>
      <c r="AD162" s="31"/>
      <c r="AE162" s="31"/>
      <c r="AF162" s="37">
        <f>$AF$23</f>
        <v>929.47103274559186</v>
      </c>
      <c r="AG162" s="30">
        <f t="shared" ref="AG162:BT162" si="41">AF162*(1+$AG$176)</f>
        <v>966.64987405541558</v>
      </c>
      <c r="AH162" s="30">
        <f t="shared" si="41"/>
        <v>1005.3158690176323</v>
      </c>
      <c r="AI162" s="30">
        <f t="shared" si="41"/>
        <v>1045.5285037783376</v>
      </c>
      <c r="AJ162" s="30">
        <f t="shared" si="41"/>
        <v>1087.3496439294711</v>
      </c>
      <c r="AK162" s="30">
        <f t="shared" si="41"/>
        <v>1130.84362968665</v>
      </c>
      <c r="AL162" s="30">
        <f t="shared" si="41"/>
        <v>1176.077374874116</v>
      </c>
      <c r="AM162" s="30">
        <f t="shared" si="41"/>
        <v>1223.1204698690806</v>
      </c>
      <c r="AN162" s="30">
        <f t="shared" si="41"/>
        <v>1272.0452886638438</v>
      </c>
      <c r="AO162" s="30">
        <f t="shared" si="41"/>
        <v>1322.9271002103976</v>
      </c>
      <c r="AP162" s="30">
        <f t="shared" si="41"/>
        <v>1375.8441842188136</v>
      </c>
      <c r="AQ162" s="30">
        <f t="shared" si="41"/>
        <v>1430.877951587566</v>
      </c>
      <c r="AR162" s="30">
        <f t="shared" si="41"/>
        <v>1488.1130696510688</v>
      </c>
      <c r="AS162" s="30">
        <f t="shared" si="41"/>
        <v>1547.6375924371116</v>
      </c>
      <c r="AT162" s="30">
        <f t="shared" si="41"/>
        <v>1609.5430961345962</v>
      </c>
      <c r="AU162" s="30">
        <f t="shared" si="41"/>
        <v>1673.9248199799802</v>
      </c>
      <c r="AV162" s="30">
        <f t="shared" si="41"/>
        <v>1740.8818127791794</v>
      </c>
      <c r="AW162" s="30">
        <f t="shared" si="41"/>
        <v>1810.5170852903466</v>
      </c>
      <c r="AX162" s="30">
        <f t="shared" si="41"/>
        <v>1882.9377687019605</v>
      </c>
      <c r="AY162" s="30">
        <f t="shared" si="41"/>
        <v>1958.2552794500391</v>
      </c>
      <c r="AZ162" s="30">
        <f t="shared" si="41"/>
        <v>2036.5854906280408</v>
      </c>
      <c r="BA162" s="30">
        <f t="shared" si="41"/>
        <v>2118.0489102531624</v>
      </c>
      <c r="BB162" s="30">
        <f t="shared" si="41"/>
        <v>2202.7708666632889</v>
      </c>
      <c r="BC162" s="30">
        <f t="shared" si="41"/>
        <v>2290.8817013298203</v>
      </c>
      <c r="BD162" s="30">
        <f t="shared" si="41"/>
        <v>2382.516969383013</v>
      </c>
      <c r="BE162" s="30">
        <f t="shared" si="41"/>
        <v>2477.8176481583337</v>
      </c>
      <c r="BF162" s="30">
        <f t="shared" si="41"/>
        <v>2576.9303540846672</v>
      </c>
      <c r="BG162" s="30">
        <f t="shared" si="41"/>
        <v>2680.0075682480542</v>
      </c>
      <c r="BH162" s="30">
        <f t="shared" si="41"/>
        <v>2787.2078709779767</v>
      </c>
      <c r="BI162" s="30">
        <f t="shared" si="41"/>
        <v>2898.6961858170957</v>
      </c>
      <c r="BJ162" s="30">
        <f t="shared" si="41"/>
        <v>3014.6440332497796</v>
      </c>
      <c r="BK162" s="30">
        <f t="shared" si="41"/>
        <v>3135.2297945797709</v>
      </c>
      <c r="BL162" s="30">
        <f t="shared" si="41"/>
        <v>3260.638986362962</v>
      </c>
      <c r="BM162" s="30">
        <f t="shared" si="41"/>
        <v>3391.0645458174804</v>
      </c>
      <c r="BN162" s="30">
        <f t="shared" si="41"/>
        <v>3526.7071276501797</v>
      </c>
      <c r="BO162" s="30">
        <f t="shared" si="41"/>
        <v>3667.7754127561871</v>
      </c>
      <c r="BP162" s="30">
        <f t="shared" si="41"/>
        <v>3814.4864292664347</v>
      </c>
      <c r="BQ162" s="30">
        <f t="shared" si="41"/>
        <v>3967.0658864370921</v>
      </c>
      <c r="BR162" s="30">
        <f t="shared" si="41"/>
        <v>4125.7485218945758</v>
      </c>
      <c r="BS162" s="30">
        <f t="shared" si="41"/>
        <v>4290.7784627703586</v>
      </c>
      <c r="BT162" s="30">
        <f t="shared" si="41"/>
        <v>4462.4096012811733</v>
      </c>
    </row>
    <row r="163" spans="2:72" s="17" customFormat="1" x14ac:dyDescent="0.25">
      <c r="B163" s="29" t="s">
        <v>54</v>
      </c>
      <c r="C163" s="18" t="s">
        <v>155</v>
      </c>
      <c r="AC163" s="31"/>
      <c r="AD163" s="31"/>
      <c r="AE163" s="31"/>
      <c r="AF163" s="31"/>
      <c r="AG163" s="31">
        <f t="shared" ref="AG163:BT163" si="42">AG162*-$AG$174</f>
        <v>-767.52</v>
      </c>
      <c r="AH163" s="31">
        <f t="shared" si="42"/>
        <v>-798.22080000000005</v>
      </c>
      <c r="AI163" s="31">
        <f t="shared" si="42"/>
        <v>-830.14963200000011</v>
      </c>
      <c r="AJ163" s="31">
        <f t="shared" si="42"/>
        <v>-863.35561728000005</v>
      </c>
      <c r="AK163" s="31">
        <f t="shared" si="42"/>
        <v>-897.88984197120021</v>
      </c>
      <c r="AL163" s="31">
        <f t="shared" si="42"/>
        <v>-933.80543565004814</v>
      </c>
      <c r="AM163" s="31">
        <f t="shared" si="42"/>
        <v>-971.15765307605</v>
      </c>
      <c r="AN163" s="31">
        <f t="shared" si="42"/>
        <v>-1010.003959199092</v>
      </c>
      <c r="AO163" s="31">
        <f t="shared" si="42"/>
        <v>-1050.4041175670557</v>
      </c>
      <c r="AP163" s="31">
        <f t="shared" si="42"/>
        <v>-1092.420282269738</v>
      </c>
      <c r="AQ163" s="31">
        <f t="shared" si="42"/>
        <v>-1136.1170935605276</v>
      </c>
      <c r="AR163" s="31">
        <f t="shared" si="42"/>
        <v>-1181.5617773029487</v>
      </c>
      <c r="AS163" s="31">
        <f t="shared" si="42"/>
        <v>-1228.8242483950667</v>
      </c>
      <c r="AT163" s="31">
        <f t="shared" si="42"/>
        <v>-1277.9772183308694</v>
      </c>
      <c r="AU163" s="31">
        <f t="shared" si="42"/>
        <v>-1329.0963070641044</v>
      </c>
      <c r="AV163" s="31">
        <f t="shared" si="42"/>
        <v>-1382.2601593466686</v>
      </c>
      <c r="AW163" s="31">
        <f t="shared" si="42"/>
        <v>-1437.5505657205354</v>
      </c>
      <c r="AX163" s="31">
        <f t="shared" si="42"/>
        <v>-1495.0525883493567</v>
      </c>
      <c r="AY163" s="31">
        <f t="shared" si="42"/>
        <v>-1554.854691883331</v>
      </c>
      <c r="AZ163" s="31">
        <f t="shared" si="42"/>
        <v>-1617.0488795586646</v>
      </c>
      <c r="BA163" s="31">
        <f t="shared" si="42"/>
        <v>-1681.730834741011</v>
      </c>
      <c r="BB163" s="31">
        <f t="shared" si="42"/>
        <v>-1749.0000681306515</v>
      </c>
      <c r="BC163" s="31">
        <f t="shared" si="42"/>
        <v>-1818.9600708558773</v>
      </c>
      <c r="BD163" s="31">
        <f t="shared" si="42"/>
        <v>-1891.7184736901124</v>
      </c>
      <c r="BE163" s="31">
        <f t="shared" si="42"/>
        <v>-1967.3872126377171</v>
      </c>
      <c r="BF163" s="31">
        <f t="shared" si="42"/>
        <v>-2046.0827011432259</v>
      </c>
      <c r="BG163" s="31">
        <f t="shared" si="42"/>
        <v>-2127.926009188955</v>
      </c>
      <c r="BH163" s="31">
        <f t="shared" si="42"/>
        <v>-2213.0430495565138</v>
      </c>
      <c r="BI163" s="31">
        <f t="shared" si="42"/>
        <v>-2301.564771538774</v>
      </c>
      <c r="BJ163" s="31">
        <f t="shared" si="42"/>
        <v>-2393.6273624003252</v>
      </c>
      <c r="BK163" s="31">
        <f t="shared" si="42"/>
        <v>-2489.372456896338</v>
      </c>
      <c r="BL163" s="31">
        <f t="shared" si="42"/>
        <v>-2588.9473551721921</v>
      </c>
      <c r="BM163" s="31">
        <f t="shared" si="42"/>
        <v>-2692.5052493790795</v>
      </c>
      <c r="BN163" s="31">
        <f t="shared" si="42"/>
        <v>-2800.205459354243</v>
      </c>
      <c r="BO163" s="31">
        <f t="shared" si="42"/>
        <v>-2912.2136777284127</v>
      </c>
      <c r="BP163" s="31">
        <f t="shared" si="42"/>
        <v>-3028.7022248375492</v>
      </c>
      <c r="BQ163" s="31">
        <f t="shared" si="42"/>
        <v>-3149.8503138310512</v>
      </c>
      <c r="BR163" s="31">
        <f t="shared" si="42"/>
        <v>-3275.8443263842933</v>
      </c>
      <c r="BS163" s="31">
        <f t="shared" si="42"/>
        <v>-3406.8780994396648</v>
      </c>
      <c r="BT163" s="31">
        <f t="shared" si="42"/>
        <v>-3543.1532234172519</v>
      </c>
    </row>
    <row r="164" spans="2:72" s="17" customFormat="1" x14ac:dyDescent="0.25">
      <c r="B164" s="32" t="s">
        <v>53</v>
      </c>
      <c r="C164" s="18" t="s">
        <v>155</v>
      </c>
      <c r="AC164" s="31"/>
      <c r="AD164" s="31"/>
      <c r="AE164" s="31"/>
      <c r="AF164" s="31"/>
      <c r="AG164" s="31">
        <f t="shared" ref="AG164:BT164" si="43">SUM(AG162:AG163)</f>
        <v>199.1298740554156</v>
      </c>
      <c r="AH164" s="31">
        <f t="shared" si="43"/>
        <v>207.09506901763223</v>
      </c>
      <c r="AI164" s="31">
        <f t="shared" si="43"/>
        <v>215.3788717783375</v>
      </c>
      <c r="AJ164" s="31">
        <f t="shared" si="43"/>
        <v>223.99402664947104</v>
      </c>
      <c r="AK164" s="31">
        <f t="shared" si="43"/>
        <v>232.95378771544983</v>
      </c>
      <c r="AL164" s="31">
        <f t="shared" si="43"/>
        <v>242.27193922406786</v>
      </c>
      <c r="AM164" s="31">
        <f t="shared" si="43"/>
        <v>251.96281679303058</v>
      </c>
      <c r="AN164" s="31">
        <f t="shared" si="43"/>
        <v>262.04132946475181</v>
      </c>
      <c r="AO164" s="31">
        <f t="shared" si="43"/>
        <v>272.52298264334195</v>
      </c>
      <c r="AP164" s="31">
        <f t="shared" si="43"/>
        <v>283.42390194907557</v>
      </c>
      <c r="AQ164" s="31">
        <f t="shared" si="43"/>
        <v>294.76085802703847</v>
      </c>
      <c r="AR164" s="31">
        <f t="shared" si="43"/>
        <v>306.55129234812011</v>
      </c>
      <c r="AS164" s="31">
        <f t="shared" si="43"/>
        <v>318.81334404204495</v>
      </c>
      <c r="AT164" s="31">
        <f t="shared" si="43"/>
        <v>331.56587780372683</v>
      </c>
      <c r="AU164" s="31">
        <f t="shared" si="43"/>
        <v>344.82851291587576</v>
      </c>
      <c r="AV164" s="31">
        <f t="shared" si="43"/>
        <v>358.62165343251081</v>
      </c>
      <c r="AW164" s="31">
        <f t="shared" si="43"/>
        <v>372.96651956981123</v>
      </c>
      <c r="AX164" s="31">
        <f t="shared" si="43"/>
        <v>387.88518035260381</v>
      </c>
      <c r="AY164" s="31">
        <f t="shared" si="43"/>
        <v>403.40058756670805</v>
      </c>
      <c r="AZ164" s="31">
        <f t="shared" si="43"/>
        <v>419.53661106937625</v>
      </c>
      <c r="BA164" s="31">
        <f t="shared" si="43"/>
        <v>436.31807551215138</v>
      </c>
      <c r="BB164" s="31">
        <f t="shared" si="43"/>
        <v>453.7707985326374</v>
      </c>
      <c r="BC164" s="31">
        <f t="shared" si="43"/>
        <v>471.92163047394297</v>
      </c>
      <c r="BD164" s="31">
        <f t="shared" si="43"/>
        <v>490.79849569290059</v>
      </c>
      <c r="BE164" s="31">
        <f t="shared" si="43"/>
        <v>510.43043552061658</v>
      </c>
      <c r="BF164" s="31">
        <f t="shared" si="43"/>
        <v>530.84765294144131</v>
      </c>
      <c r="BG164" s="31">
        <f t="shared" si="43"/>
        <v>552.08155905909916</v>
      </c>
      <c r="BH164" s="31">
        <f t="shared" si="43"/>
        <v>574.16482142146288</v>
      </c>
      <c r="BI164" s="31">
        <f t="shared" si="43"/>
        <v>597.1314142783217</v>
      </c>
      <c r="BJ164" s="31">
        <f t="shared" si="43"/>
        <v>621.01667084945439</v>
      </c>
      <c r="BK164" s="31">
        <f t="shared" si="43"/>
        <v>645.85733768343289</v>
      </c>
      <c r="BL164" s="31">
        <f t="shared" si="43"/>
        <v>671.69163119076984</v>
      </c>
      <c r="BM164" s="31">
        <f t="shared" si="43"/>
        <v>698.55929643840091</v>
      </c>
      <c r="BN164" s="31">
        <f t="shared" si="43"/>
        <v>726.50166829593672</v>
      </c>
      <c r="BO164" s="31">
        <f t="shared" si="43"/>
        <v>755.56173502777438</v>
      </c>
      <c r="BP164" s="31">
        <f t="shared" si="43"/>
        <v>785.78420442888546</v>
      </c>
      <c r="BQ164" s="31">
        <f t="shared" si="43"/>
        <v>817.21557260604095</v>
      </c>
      <c r="BR164" s="31">
        <f t="shared" si="43"/>
        <v>849.90419551028253</v>
      </c>
      <c r="BS164" s="31">
        <f t="shared" si="43"/>
        <v>883.90036333069384</v>
      </c>
      <c r="BT164" s="31">
        <f t="shared" si="43"/>
        <v>919.25637786392144</v>
      </c>
    </row>
    <row r="165" spans="2:72" s="17" customFormat="1" x14ac:dyDescent="0.25">
      <c r="B165" s="32" t="s">
        <v>49</v>
      </c>
      <c r="C165" s="18" t="s">
        <v>155</v>
      </c>
      <c r="AC165" s="31"/>
      <c r="AD165" s="31"/>
      <c r="AE165" s="31"/>
      <c r="AF165" s="31">
        <f>$AG$173</f>
        <v>0</v>
      </c>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row>
    <row r="166" spans="2:72" s="17" customFormat="1" x14ac:dyDescent="0.25">
      <c r="B166" s="23" t="s">
        <v>52</v>
      </c>
      <c r="C166" s="18" t="s">
        <v>155</v>
      </c>
      <c r="AC166" s="31"/>
      <c r="AD166" s="31"/>
      <c r="AE166" s="31"/>
      <c r="AF166" s="31">
        <f t="shared" ref="AF166:BT166" si="44">SUM(AF164:AF165)</f>
        <v>0</v>
      </c>
      <c r="AG166" s="31">
        <f t="shared" si="44"/>
        <v>199.1298740554156</v>
      </c>
      <c r="AH166" s="31">
        <f t="shared" si="44"/>
        <v>207.09506901763223</v>
      </c>
      <c r="AI166" s="31">
        <f t="shared" si="44"/>
        <v>215.3788717783375</v>
      </c>
      <c r="AJ166" s="31">
        <f t="shared" si="44"/>
        <v>223.99402664947104</v>
      </c>
      <c r="AK166" s="31">
        <f t="shared" si="44"/>
        <v>232.95378771544983</v>
      </c>
      <c r="AL166" s="31">
        <f t="shared" si="44"/>
        <v>242.27193922406786</v>
      </c>
      <c r="AM166" s="31">
        <f t="shared" si="44"/>
        <v>251.96281679303058</v>
      </c>
      <c r="AN166" s="31">
        <f t="shared" si="44"/>
        <v>262.04132946475181</v>
      </c>
      <c r="AO166" s="31">
        <f t="shared" si="44"/>
        <v>272.52298264334195</v>
      </c>
      <c r="AP166" s="31">
        <f t="shared" si="44"/>
        <v>283.42390194907557</v>
      </c>
      <c r="AQ166" s="31">
        <f t="shared" si="44"/>
        <v>294.76085802703847</v>
      </c>
      <c r="AR166" s="31">
        <f t="shared" si="44"/>
        <v>306.55129234812011</v>
      </c>
      <c r="AS166" s="31">
        <f t="shared" si="44"/>
        <v>318.81334404204495</v>
      </c>
      <c r="AT166" s="31">
        <f t="shared" si="44"/>
        <v>331.56587780372683</v>
      </c>
      <c r="AU166" s="31">
        <f t="shared" si="44"/>
        <v>344.82851291587576</v>
      </c>
      <c r="AV166" s="31">
        <f t="shared" si="44"/>
        <v>358.62165343251081</v>
      </c>
      <c r="AW166" s="31">
        <f t="shared" si="44"/>
        <v>372.96651956981123</v>
      </c>
      <c r="AX166" s="31">
        <f t="shared" si="44"/>
        <v>387.88518035260381</v>
      </c>
      <c r="AY166" s="31">
        <f t="shared" si="44"/>
        <v>403.40058756670805</v>
      </c>
      <c r="AZ166" s="31">
        <f t="shared" si="44"/>
        <v>419.53661106937625</v>
      </c>
      <c r="BA166" s="31">
        <f t="shared" si="44"/>
        <v>436.31807551215138</v>
      </c>
      <c r="BB166" s="31">
        <f t="shared" si="44"/>
        <v>453.7707985326374</v>
      </c>
      <c r="BC166" s="31">
        <f t="shared" si="44"/>
        <v>471.92163047394297</v>
      </c>
      <c r="BD166" s="31">
        <f t="shared" si="44"/>
        <v>490.79849569290059</v>
      </c>
      <c r="BE166" s="31">
        <f t="shared" si="44"/>
        <v>510.43043552061658</v>
      </c>
      <c r="BF166" s="31">
        <f t="shared" si="44"/>
        <v>530.84765294144131</v>
      </c>
      <c r="BG166" s="31">
        <f t="shared" si="44"/>
        <v>552.08155905909916</v>
      </c>
      <c r="BH166" s="31">
        <f t="shared" si="44"/>
        <v>574.16482142146288</v>
      </c>
      <c r="BI166" s="31">
        <f t="shared" si="44"/>
        <v>597.1314142783217</v>
      </c>
      <c r="BJ166" s="31">
        <f t="shared" si="44"/>
        <v>621.01667084945439</v>
      </c>
      <c r="BK166" s="31">
        <f t="shared" si="44"/>
        <v>645.85733768343289</v>
      </c>
      <c r="BL166" s="31">
        <f t="shared" si="44"/>
        <v>671.69163119076984</v>
      </c>
      <c r="BM166" s="31">
        <f t="shared" si="44"/>
        <v>698.55929643840091</v>
      </c>
      <c r="BN166" s="31">
        <f t="shared" si="44"/>
        <v>726.50166829593672</v>
      </c>
      <c r="BO166" s="31">
        <f t="shared" si="44"/>
        <v>755.56173502777438</v>
      </c>
      <c r="BP166" s="31">
        <f t="shared" si="44"/>
        <v>785.78420442888546</v>
      </c>
      <c r="BQ166" s="31">
        <f t="shared" si="44"/>
        <v>817.21557260604095</v>
      </c>
      <c r="BR166" s="31">
        <f t="shared" si="44"/>
        <v>849.90419551028253</v>
      </c>
      <c r="BS166" s="31">
        <f t="shared" si="44"/>
        <v>883.90036333069384</v>
      </c>
      <c r="BT166" s="31">
        <f t="shared" si="44"/>
        <v>919.25637786392144</v>
      </c>
    </row>
    <row r="167" spans="2:72" s="17" customFormat="1" x14ac:dyDescent="0.25">
      <c r="B167" s="23"/>
      <c r="C167" s="18"/>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row>
    <row r="168" spans="2:72" s="17" customFormat="1" x14ac:dyDescent="0.25">
      <c r="B168" s="23" t="s">
        <v>51</v>
      </c>
      <c r="C168" s="18" t="s">
        <v>156</v>
      </c>
      <c r="AC168" s="31"/>
      <c r="AD168" s="31"/>
      <c r="AE168" s="31"/>
      <c r="AF168" s="31">
        <v>0</v>
      </c>
      <c r="AG168" s="31">
        <v>1</v>
      </c>
      <c r="AH168" s="31">
        <v>2</v>
      </c>
      <c r="AI168" s="31">
        <v>3</v>
      </c>
      <c r="AJ168" s="31">
        <v>4</v>
      </c>
      <c r="AK168" s="31">
        <v>5</v>
      </c>
      <c r="AL168" s="31">
        <v>6</v>
      </c>
      <c r="AM168" s="31">
        <v>7</v>
      </c>
      <c r="AN168" s="31">
        <v>8</v>
      </c>
      <c r="AO168" s="31">
        <v>9</v>
      </c>
      <c r="AP168" s="31">
        <v>10</v>
      </c>
      <c r="AQ168" s="31">
        <v>11</v>
      </c>
      <c r="AR168" s="31">
        <v>12</v>
      </c>
      <c r="AS168" s="31">
        <v>13</v>
      </c>
      <c r="AT168" s="31">
        <v>14</v>
      </c>
      <c r="AU168" s="31">
        <v>15</v>
      </c>
      <c r="AV168" s="31">
        <v>16</v>
      </c>
      <c r="AW168" s="31">
        <v>17</v>
      </c>
      <c r="AX168" s="31">
        <v>18</v>
      </c>
      <c r="AY168" s="31">
        <v>19</v>
      </c>
      <c r="AZ168" s="31">
        <v>20</v>
      </c>
      <c r="BA168" s="31">
        <v>21</v>
      </c>
      <c r="BB168" s="31">
        <v>22</v>
      </c>
      <c r="BC168" s="31">
        <v>23</v>
      </c>
      <c r="BD168" s="31">
        <v>24</v>
      </c>
      <c r="BE168" s="31">
        <v>25</v>
      </c>
      <c r="BF168" s="31">
        <v>26</v>
      </c>
      <c r="BG168" s="31">
        <v>27</v>
      </c>
      <c r="BH168" s="31">
        <v>28</v>
      </c>
      <c r="BI168" s="31">
        <v>29</v>
      </c>
      <c r="BJ168" s="31">
        <v>30</v>
      </c>
      <c r="BK168" s="31">
        <v>31</v>
      </c>
      <c r="BL168" s="31">
        <v>32</v>
      </c>
      <c r="BM168" s="31">
        <v>33</v>
      </c>
      <c r="BN168" s="31">
        <v>34</v>
      </c>
      <c r="BO168" s="31">
        <v>35</v>
      </c>
      <c r="BP168" s="31">
        <v>36</v>
      </c>
      <c r="BQ168" s="31">
        <v>37</v>
      </c>
      <c r="BR168" s="31">
        <v>38</v>
      </c>
      <c r="BS168" s="31">
        <v>39</v>
      </c>
      <c r="BT168" s="31">
        <v>40</v>
      </c>
    </row>
    <row r="169" spans="2:72" s="17" customFormat="1" x14ac:dyDescent="0.25">
      <c r="B169" s="23" t="s">
        <v>47</v>
      </c>
      <c r="C169" s="18" t="s">
        <v>156</v>
      </c>
      <c r="AC169" s="34"/>
      <c r="AD169" s="34"/>
      <c r="AE169" s="34"/>
      <c r="AF169" s="34">
        <f t="shared" ref="AF169:BT169" si="45">1/(1+$AG$175)^AF168</f>
        <v>1</v>
      </c>
      <c r="AG169" s="34">
        <f t="shared" si="45"/>
        <v>0.9174311926605504</v>
      </c>
      <c r="AH169" s="34">
        <f t="shared" si="45"/>
        <v>0.84167999326655996</v>
      </c>
      <c r="AI169" s="34">
        <f t="shared" si="45"/>
        <v>0.77218348006106419</v>
      </c>
      <c r="AJ169" s="34">
        <f t="shared" si="45"/>
        <v>0.7084252110651964</v>
      </c>
      <c r="AK169" s="34">
        <f t="shared" si="45"/>
        <v>0.64993138629834524</v>
      </c>
      <c r="AL169" s="34">
        <f t="shared" si="45"/>
        <v>0.5962673268792158</v>
      </c>
      <c r="AM169" s="34">
        <f t="shared" si="45"/>
        <v>0.54703424484331731</v>
      </c>
      <c r="AN169" s="34">
        <f t="shared" si="45"/>
        <v>0.50186627967276809</v>
      </c>
      <c r="AO169" s="34">
        <f t="shared" si="45"/>
        <v>0.46042777951630098</v>
      </c>
      <c r="AP169" s="34">
        <f t="shared" si="45"/>
        <v>0.42241080689568894</v>
      </c>
      <c r="AQ169" s="34">
        <f t="shared" si="45"/>
        <v>0.38753285036301738</v>
      </c>
      <c r="AR169" s="34">
        <f t="shared" si="45"/>
        <v>0.35553472510368567</v>
      </c>
      <c r="AS169" s="34">
        <f t="shared" si="45"/>
        <v>0.32617864688411524</v>
      </c>
      <c r="AT169" s="34">
        <f t="shared" si="45"/>
        <v>0.29924646503129837</v>
      </c>
      <c r="AU169" s="34">
        <f t="shared" si="45"/>
        <v>0.27453804131311776</v>
      </c>
      <c r="AV169" s="34">
        <f t="shared" si="45"/>
        <v>0.2518697626725851</v>
      </c>
      <c r="AW169" s="34">
        <f t="shared" si="45"/>
        <v>0.23107317676383954</v>
      </c>
      <c r="AX169" s="34">
        <f t="shared" si="45"/>
        <v>0.21199374015031147</v>
      </c>
      <c r="AY169" s="34">
        <f t="shared" si="45"/>
        <v>0.19448966986267105</v>
      </c>
      <c r="AZ169" s="34">
        <f t="shared" si="45"/>
        <v>0.17843088978226704</v>
      </c>
      <c r="BA169" s="34">
        <f t="shared" si="45"/>
        <v>0.16369806402042844</v>
      </c>
      <c r="BB169" s="34">
        <f t="shared" si="45"/>
        <v>0.15018171011048481</v>
      </c>
      <c r="BC169" s="34">
        <f t="shared" si="45"/>
        <v>0.13778138542246313</v>
      </c>
      <c r="BD169" s="34">
        <f t="shared" si="45"/>
        <v>0.12640494075455333</v>
      </c>
      <c r="BE169" s="34">
        <f t="shared" si="45"/>
        <v>0.11596783555463605</v>
      </c>
      <c r="BF169" s="34">
        <f t="shared" si="45"/>
        <v>0.10639250968315234</v>
      </c>
      <c r="BG169" s="34">
        <f t="shared" si="45"/>
        <v>9.7607807048763609E-2</v>
      </c>
      <c r="BH169" s="34">
        <f t="shared" si="45"/>
        <v>8.954844683372809E-2</v>
      </c>
      <c r="BI169" s="34">
        <f t="shared" si="45"/>
        <v>8.2154538379567044E-2</v>
      </c>
      <c r="BJ169" s="34">
        <f t="shared" si="45"/>
        <v>7.5371136128043151E-2</v>
      </c>
      <c r="BK169" s="34">
        <f t="shared" si="45"/>
        <v>6.914783131013133E-2</v>
      </c>
      <c r="BL169" s="34">
        <f t="shared" si="45"/>
        <v>6.3438377348744343E-2</v>
      </c>
      <c r="BM169" s="34">
        <f t="shared" si="45"/>
        <v>5.8200346191508566E-2</v>
      </c>
      <c r="BN169" s="34">
        <f t="shared" si="45"/>
        <v>5.3394813019732625E-2</v>
      </c>
      <c r="BO169" s="34">
        <f t="shared" si="45"/>
        <v>4.8986066990580383E-2</v>
      </c>
      <c r="BP169" s="34">
        <f t="shared" si="45"/>
        <v>4.4941345862917786E-2</v>
      </c>
      <c r="BQ169" s="34">
        <f t="shared" si="45"/>
        <v>4.1230592534786961E-2</v>
      </c>
      <c r="BR169" s="34">
        <f t="shared" si="45"/>
        <v>3.782623168329078E-2</v>
      </c>
      <c r="BS169" s="34">
        <f t="shared" si="45"/>
        <v>3.4702964847055769E-2</v>
      </c>
      <c r="BT169" s="34">
        <f t="shared" si="45"/>
        <v>3.1837582428491523E-2</v>
      </c>
    </row>
    <row r="170" spans="2:72" s="17" customFormat="1" x14ac:dyDescent="0.25">
      <c r="B170" s="23" t="s">
        <v>50</v>
      </c>
      <c r="C170" s="18" t="s">
        <v>155</v>
      </c>
      <c r="AC170" s="31"/>
      <c r="AD170" s="31"/>
      <c r="AE170" s="31"/>
      <c r="AF170" s="31">
        <f t="shared" ref="AF170:BT170" si="46">AF166*AF169</f>
        <v>0</v>
      </c>
      <c r="AG170" s="31">
        <f t="shared" si="46"/>
        <v>182.68795784900513</v>
      </c>
      <c r="AH170" s="31">
        <f t="shared" si="46"/>
        <v>174.30777629629847</v>
      </c>
      <c r="AI170" s="31">
        <f t="shared" si="46"/>
        <v>166.31200674142238</v>
      </c>
      <c r="AJ170" s="31">
        <f t="shared" si="46"/>
        <v>158.68301560649473</v>
      </c>
      <c r="AK170" s="31">
        <f t="shared" si="46"/>
        <v>151.40397819335274</v>
      </c>
      <c r="AL170" s="31">
        <f t="shared" si="46"/>
        <v>144.45884157897876</v>
      </c>
      <c r="AM170" s="31">
        <f t="shared" si="46"/>
        <v>137.83228921297061</v>
      </c>
      <c r="AN170" s="31">
        <f t="shared" si="46"/>
        <v>131.5097071389811</v>
      </c>
      <c r="AO170" s="31">
        <f t="shared" si="46"/>
        <v>125.47715176563337</v>
      </c>
      <c r="AP170" s="31">
        <f t="shared" si="46"/>
        <v>119.72131911583364</v>
      </c>
      <c r="AQ170" s="31">
        <f t="shared" si="46"/>
        <v>114.22951548666691</v>
      </c>
      <c r="AR170" s="31">
        <f t="shared" si="46"/>
        <v>108.98962945516847</v>
      </c>
      <c r="AS170" s="31">
        <f t="shared" si="46"/>
        <v>103.99010516823412</v>
      </c>
      <c r="AT170" s="31">
        <f t="shared" si="46"/>
        <v>99.219916857764687</v>
      </c>
      <c r="AU170" s="31">
        <f t="shared" si="46"/>
        <v>94.66854452483966</v>
      </c>
      <c r="AV170" s="31">
        <f t="shared" si="46"/>
        <v>90.325950739296559</v>
      </c>
      <c r="AW170" s="31">
        <f t="shared" si="46"/>
        <v>86.182558503549004</v>
      </c>
      <c r="AX170" s="31">
        <f t="shared" si="46"/>
        <v>82.229230131826597</v>
      </c>
      <c r="AY170" s="31">
        <f t="shared" si="46"/>
        <v>78.457247098256573</v>
      </c>
      <c r="AZ170" s="31">
        <f t="shared" si="46"/>
        <v>74.858290809345704</v>
      </c>
      <c r="BA170" s="31">
        <f t="shared" si="46"/>
        <v>71.424424258458288</v>
      </c>
      <c r="BB170" s="31">
        <f t="shared" si="46"/>
        <v>68.148074521831759</v>
      </c>
      <c r="BC170" s="31">
        <f t="shared" si="46"/>
        <v>65.022016057527551</v>
      </c>
      <c r="BD170" s="31">
        <f t="shared" si="46"/>
        <v>62.039354770484998</v>
      </c>
      <c r="BE170" s="31">
        <f t="shared" si="46"/>
        <v>59.193512808536127</v>
      </c>
      <c r="BF170" s="31">
        <f t="shared" si="46"/>
        <v>56.478214055850984</v>
      </c>
      <c r="BG170" s="31">
        <f t="shared" si="46"/>
        <v>53.887470291821145</v>
      </c>
      <c r="BH170" s="31">
        <f t="shared" si="46"/>
        <v>51.41556798485685</v>
      </c>
      <c r="BI170" s="31">
        <f t="shared" si="46"/>
        <v>49.057055691973531</v>
      </c>
      <c r="BJ170" s="31">
        <f t="shared" si="46"/>
        <v>46.806732036378392</v>
      </c>
      <c r="BK170" s="31">
        <f t="shared" si="46"/>
        <v>44.659634236544541</v>
      </c>
      <c r="BL170" s="31">
        <f t="shared" si="46"/>
        <v>42.611027161473672</v>
      </c>
      <c r="BM170" s="31">
        <f t="shared" si="46"/>
        <v>40.656392888011588</v>
      </c>
      <c r="BN170" s="31">
        <f t="shared" si="46"/>
        <v>38.791420737185355</v>
      </c>
      <c r="BO170" s="31">
        <f t="shared" si="46"/>
        <v>37.011997767589698</v>
      </c>
      <c r="BP170" s="31">
        <f t="shared" si="46"/>
        <v>35.314199704856236</v>
      </c>
      <c r="BQ170" s="31">
        <f t="shared" si="46"/>
        <v>33.694282287202284</v>
      </c>
      <c r="BR170" s="31">
        <f t="shared" si="46"/>
        <v>32.14867300797281</v>
      </c>
      <c r="BS170" s="31">
        <f t="shared" si="46"/>
        <v>30.673963236964891</v>
      </c>
      <c r="BT170" s="31">
        <f t="shared" si="46"/>
        <v>29.266900703159148</v>
      </c>
    </row>
    <row r="171" spans="2:72" s="17" customFormat="1" x14ac:dyDescent="0.25">
      <c r="B171" s="23" t="s">
        <v>157</v>
      </c>
      <c r="C171" s="18" t="s">
        <v>155</v>
      </c>
      <c r="AF171" s="31">
        <f>SUM(AF170:CD170)</f>
        <v>3373.8459464825987</v>
      </c>
    </row>
    <row r="172" spans="2:72" s="17" customFormat="1" x14ac:dyDescent="0.25">
      <c r="C172" s="18"/>
    </row>
    <row r="173" spans="2:72" s="17" customFormat="1" x14ac:dyDescent="0.25">
      <c r="B173" s="23" t="s">
        <v>49</v>
      </c>
      <c r="C173" s="18" t="s">
        <v>155</v>
      </c>
      <c r="AG173" s="35">
        <v>0</v>
      </c>
    </row>
    <row r="174" spans="2:72" s="17" customFormat="1" x14ac:dyDescent="0.25">
      <c r="B174" s="23" t="s">
        <v>48</v>
      </c>
      <c r="C174" s="18" t="s">
        <v>158</v>
      </c>
      <c r="AG174" s="36">
        <v>0.79400000000000004</v>
      </c>
    </row>
    <row r="175" spans="2:72" s="17" customFormat="1" x14ac:dyDescent="0.25">
      <c r="B175" s="23" t="s">
        <v>47</v>
      </c>
      <c r="C175" s="18" t="s">
        <v>158</v>
      </c>
      <c r="AG175" s="36">
        <v>0.09</v>
      </c>
    </row>
    <row r="176" spans="2:72" s="17" customFormat="1" x14ac:dyDescent="0.25">
      <c r="B176" s="23" t="s">
        <v>159</v>
      </c>
      <c r="C176" s="18" t="s">
        <v>158</v>
      </c>
      <c r="AG176" s="36">
        <v>0.04</v>
      </c>
    </row>
    <row r="177" spans="2:82" s="17" customFormat="1" x14ac:dyDescent="0.25">
      <c r="C177" s="18"/>
    </row>
    <row r="178" spans="2:82" s="17" customFormat="1" x14ac:dyDescent="0.25">
      <c r="C178" s="18"/>
      <c r="AC178" s="17">
        <f>AF171</f>
        <v>3373.8459464825987</v>
      </c>
      <c r="AD178" s="38">
        <v>0.79400000000000004</v>
      </c>
      <c r="AE178" s="36">
        <v>0.75</v>
      </c>
      <c r="AF178" s="36">
        <v>0.76</v>
      </c>
      <c r="AG178" s="36">
        <v>0.77</v>
      </c>
      <c r="AH178" s="36">
        <v>0.78</v>
      </c>
      <c r="AI178" s="36">
        <v>0.79</v>
      </c>
      <c r="AJ178" s="36">
        <v>0.8</v>
      </c>
    </row>
    <row r="179" spans="2:82" s="17" customFormat="1" x14ac:dyDescent="0.25">
      <c r="C179" s="18"/>
      <c r="AC179" s="36">
        <v>7.0000000000000007E-2</v>
      </c>
      <c r="AD179" s="39">
        <f t="dataTable" ref="AD179:AJ184" dt2D="1" dtr="1" r1="AG174" r2="AG175"/>
        <v>4509.5350414774966</v>
      </c>
      <c r="AE179" s="40">
        <v>5472.7367008222027</v>
      </c>
      <c r="AF179" s="40">
        <v>5253.8272327893155</v>
      </c>
      <c r="AG179" s="40">
        <v>5034.9177647564275</v>
      </c>
      <c r="AH179" s="40">
        <v>4816.0082967235394</v>
      </c>
      <c r="AI179" s="40">
        <v>4597.0988286906495</v>
      </c>
      <c r="AJ179" s="40">
        <v>4378.1893606577614</v>
      </c>
      <c r="AL179" s="17">
        <f t="shared" ref="AL179:AP184" si="47">AE179-AF179</f>
        <v>218.90946803288716</v>
      </c>
      <c r="AM179" s="17">
        <f t="shared" si="47"/>
        <v>218.90946803288807</v>
      </c>
      <c r="AN179" s="17">
        <f t="shared" si="47"/>
        <v>218.90946803288807</v>
      </c>
      <c r="AO179" s="17">
        <f t="shared" si="47"/>
        <v>218.90946803288989</v>
      </c>
      <c r="AP179" s="17">
        <f t="shared" si="47"/>
        <v>218.90946803288807</v>
      </c>
    </row>
    <row r="180" spans="2:82" s="17" customFormat="1" x14ac:dyDescent="0.25">
      <c r="C180" s="18"/>
      <c r="AC180" s="36">
        <v>0.08</v>
      </c>
      <c r="AD180" s="39">
        <v>3878.0768969869609</v>
      </c>
      <c r="AE180" s="40">
        <v>4706.4040011977713</v>
      </c>
      <c r="AF180" s="40">
        <v>4518.1478411498583</v>
      </c>
      <c r="AG180" s="40">
        <v>4329.8916811019471</v>
      </c>
      <c r="AH180" s="40">
        <v>4141.635521054036</v>
      </c>
      <c r="AI180" s="40">
        <v>3953.3793610061243</v>
      </c>
      <c r="AJ180" s="40">
        <v>3765.1232009582141</v>
      </c>
      <c r="AL180" s="17">
        <f t="shared" si="47"/>
        <v>188.256160047913</v>
      </c>
      <c r="AM180" s="17">
        <f t="shared" si="47"/>
        <v>188.25616004791118</v>
      </c>
      <c r="AN180" s="17">
        <f t="shared" si="47"/>
        <v>188.25616004791118</v>
      </c>
      <c r="AO180" s="17">
        <f t="shared" si="47"/>
        <v>188.25616004791164</v>
      </c>
      <c r="AP180" s="17">
        <f t="shared" si="47"/>
        <v>188.25616004791027</v>
      </c>
    </row>
    <row r="181" spans="2:82" s="17" customFormat="1" x14ac:dyDescent="0.25">
      <c r="C181" s="18"/>
      <c r="AC181" s="36">
        <v>0.09</v>
      </c>
      <c r="AD181" s="39">
        <v>3373.8459464825987</v>
      </c>
      <c r="AE181" s="40">
        <v>4094.473236022573</v>
      </c>
      <c r="AF181" s="40">
        <v>3930.694306581669</v>
      </c>
      <c r="AG181" s="40">
        <v>3766.9153771407664</v>
      </c>
      <c r="AH181" s="40">
        <v>3603.1364476998619</v>
      </c>
      <c r="AI181" s="40">
        <v>3439.3575182589607</v>
      </c>
      <c r="AJ181" s="40">
        <v>3275.5785888180585</v>
      </c>
      <c r="AL181" s="17">
        <f t="shared" si="47"/>
        <v>163.77892944090399</v>
      </c>
      <c r="AM181" s="17">
        <f t="shared" si="47"/>
        <v>163.77892944090263</v>
      </c>
      <c r="AN181" s="17">
        <f t="shared" si="47"/>
        <v>163.77892944090445</v>
      </c>
      <c r="AO181" s="17">
        <f t="shared" si="47"/>
        <v>163.77892944090127</v>
      </c>
      <c r="AP181" s="17">
        <f t="shared" si="47"/>
        <v>163.77892944090217</v>
      </c>
    </row>
    <row r="182" spans="2:82" s="17" customFormat="1" x14ac:dyDescent="0.25">
      <c r="C182" s="18"/>
      <c r="AC182" s="36">
        <v>0.1</v>
      </c>
      <c r="AD182" s="39">
        <v>2966.7755714697582</v>
      </c>
      <c r="AE182" s="40">
        <v>3600.4557906186392</v>
      </c>
      <c r="AF182" s="40">
        <v>3456.4375589938923</v>
      </c>
      <c r="AG182" s="40">
        <v>3312.4193273691471</v>
      </c>
      <c r="AH182" s="40">
        <v>3168.401095744402</v>
      </c>
      <c r="AI182" s="40">
        <v>3024.3828641196551</v>
      </c>
      <c r="AJ182" s="40">
        <v>2880.3646324949109</v>
      </c>
      <c r="AL182" s="17">
        <f t="shared" si="47"/>
        <v>144.01823162474693</v>
      </c>
      <c r="AM182" s="17">
        <f t="shared" si="47"/>
        <v>144.01823162474511</v>
      </c>
      <c r="AN182" s="17">
        <f t="shared" si="47"/>
        <v>144.01823162474511</v>
      </c>
      <c r="AO182" s="17">
        <f t="shared" si="47"/>
        <v>144.01823162474693</v>
      </c>
      <c r="AP182" s="17">
        <f t="shared" si="47"/>
        <v>144.0182316247442</v>
      </c>
    </row>
    <row r="183" spans="2:82" s="17" customFormat="1" x14ac:dyDescent="0.25">
      <c r="C183" s="18"/>
      <c r="AC183" s="36">
        <v>0.11</v>
      </c>
      <c r="AD183" s="39">
        <v>2634.5995465654073</v>
      </c>
      <c r="AE183" s="40">
        <v>3197.3295468026795</v>
      </c>
      <c r="AF183" s="40">
        <v>3069.4363649305715</v>
      </c>
      <c r="AG183" s="40">
        <v>2941.5431830584653</v>
      </c>
      <c r="AH183" s="40">
        <v>2813.6500011863577</v>
      </c>
      <c r="AI183" s="40">
        <v>2685.7568193142506</v>
      </c>
      <c r="AJ183" s="40">
        <v>2557.8636374421426</v>
      </c>
      <c r="AL183" s="17">
        <f t="shared" si="47"/>
        <v>127.89318187210802</v>
      </c>
      <c r="AM183" s="17">
        <f t="shared" si="47"/>
        <v>127.8931818721062</v>
      </c>
      <c r="AN183" s="17">
        <f t="shared" si="47"/>
        <v>127.89318187210756</v>
      </c>
      <c r="AO183" s="17">
        <f t="shared" si="47"/>
        <v>127.89318187210711</v>
      </c>
      <c r="AP183" s="17">
        <f t="shared" si="47"/>
        <v>127.89318187210802</v>
      </c>
    </row>
    <row r="184" spans="2:82" s="17" customFormat="1" x14ac:dyDescent="0.25">
      <c r="C184" s="18"/>
      <c r="AC184" s="36">
        <v>0.12</v>
      </c>
      <c r="AD184" s="39">
        <v>2360.6956096737144</v>
      </c>
      <c r="AE184" s="40">
        <v>2864.9218564001385</v>
      </c>
      <c r="AF184" s="40">
        <v>2750.3249821441327</v>
      </c>
      <c r="AG184" s="40">
        <v>2635.7281078881265</v>
      </c>
      <c r="AH184" s="40">
        <v>2521.1312336321216</v>
      </c>
      <c r="AI184" s="40">
        <v>2406.5343593761163</v>
      </c>
      <c r="AJ184" s="40">
        <v>2291.9374851201092</v>
      </c>
      <c r="AL184" s="17">
        <f t="shared" si="47"/>
        <v>114.59687425600578</v>
      </c>
      <c r="AM184" s="17">
        <f t="shared" si="47"/>
        <v>114.59687425600623</v>
      </c>
      <c r="AN184" s="17">
        <f t="shared" si="47"/>
        <v>114.59687425600487</v>
      </c>
      <c r="AO184" s="17">
        <f t="shared" si="47"/>
        <v>114.59687425600532</v>
      </c>
      <c r="AP184" s="17">
        <f t="shared" si="47"/>
        <v>114.59687425600714</v>
      </c>
    </row>
    <row r="185" spans="2:82" s="17" customFormat="1" x14ac:dyDescent="0.25">
      <c r="C185" s="18"/>
    </row>
    <row r="186" spans="2:82" s="28" customFormat="1" x14ac:dyDescent="0.25">
      <c r="B186" s="26" t="s">
        <v>56</v>
      </c>
      <c r="C186" s="27"/>
    </row>
    <row r="187" spans="2:82" s="17" customFormat="1" x14ac:dyDescent="0.25">
      <c r="B187" s="29" t="s">
        <v>55</v>
      </c>
      <c r="C187" s="18" t="s">
        <v>155</v>
      </c>
      <c r="AC187" s="31"/>
      <c r="AD187" s="31"/>
      <c r="AE187" s="31"/>
      <c r="AF187" s="37">
        <f>$AF$23</f>
        <v>929.47103274559186</v>
      </c>
      <c r="AG187" s="30">
        <f t="shared" ref="AG187:BL187" si="48">AF187*(1+$AG$201)</f>
        <v>966.64987405541558</v>
      </c>
      <c r="AH187" s="30">
        <f t="shared" si="48"/>
        <v>1005.3158690176323</v>
      </c>
      <c r="AI187" s="30">
        <f t="shared" si="48"/>
        <v>1045.5285037783376</v>
      </c>
      <c r="AJ187" s="30">
        <f t="shared" si="48"/>
        <v>1087.3496439294711</v>
      </c>
      <c r="AK187" s="30">
        <f t="shared" si="48"/>
        <v>1130.84362968665</v>
      </c>
      <c r="AL187" s="30">
        <f t="shared" si="48"/>
        <v>1176.077374874116</v>
      </c>
      <c r="AM187" s="30">
        <f t="shared" si="48"/>
        <v>1223.1204698690806</v>
      </c>
      <c r="AN187" s="30">
        <f t="shared" si="48"/>
        <v>1272.0452886638438</v>
      </c>
      <c r="AO187" s="30">
        <f t="shared" si="48"/>
        <v>1322.9271002103976</v>
      </c>
      <c r="AP187" s="30">
        <f t="shared" si="48"/>
        <v>1375.8441842188136</v>
      </c>
      <c r="AQ187" s="30">
        <f t="shared" si="48"/>
        <v>1430.877951587566</v>
      </c>
      <c r="AR187" s="30">
        <f t="shared" si="48"/>
        <v>1488.1130696510688</v>
      </c>
      <c r="AS187" s="30">
        <f t="shared" si="48"/>
        <v>1547.6375924371116</v>
      </c>
      <c r="AT187" s="30">
        <f t="shared" si="48"/>
        <v>1609.5430961345962</v>
      </c>
      <c r="AU187" s="30">
        <f t="shared" si="48"/>
        <v>1673.9248199799802</v>
      </c>
      <c r="AV187" s="30">
        <f t="shared" si="48"/>
        <v>1740.8818127791794</v>
      </c>
      <c r="AW187" s="30">
        <f t="shared" si="48"/>
        <v>1810.5170852903466</v>
      </c>
      <c r="AX187" s="30">
        <f t="shared" si="48"/>
        <v>1882.9377687019605</v>
      </c>
      <c r="AY187" s="30">
        <f t="shared" si="48"/>
        <v>1958.2552794500391</v>
      </c>
      <c r="AZ187" s="30">
        <f t="shared" si="48"/>
        <v>2036.5854906280408</v>
      </c>
      <c r="BA187" s="30">
        <f t="shared" si="48"/>
        <v>2118.0489102531624</v>
      </c>
      <c r="BB187" s="30">
        <f t="shared" si="48"/>
        <v>2202.7708666632889</v>
      </c>
      <c r="BC187" s="30">
        <f t="shared" si="48"/>
        <v>2290.8817013298203</v>
      </c>
      <c r="BD187" s="30">
        <f t="shared" si="48"/>
        <v>2382.516969383013</v>
      </c>
      <c r="BE187" s="30">
        <f t="shared" si="48"/>
        <v>2477.8176481583337</v>
      </c>
      <c r="BF187" s="30">
        <f t="shared" si="48"/>
        <v>2576.9303540846672</v>
      </c>
      <c r="BG187" s="30">
        <f t="shared" si="48"/>
        <v>2680.0075682480542</v>
      </c>
      <c r="BH187" s="30">
        <f t="shared" si="48"/>
        <v>2787.2078709779767</v>
      </c>
      <c r="BI187" s="30">
        <f t="shared" si="48"/>
        <v>2898.6961858170957</v>
      </c>
      <c r="BJ187" s="30">
        <f t="shared" si="48"/>
        <v>3014.6440332497796</v>
      </c>
      <c r="BK187" s="30">
        <f t="shared" si="48"/>
        <v>3135.2297945797709</v>
      </c>
      <c r="BL187" s="30">
        <f t="shared" si="48"/>
        <v>3260.638986362962</v>
      </c>
      <c r="BM187" s="30">
        <f t="shared" ref="BM187:CD187" si="49">BL187*(1+$AG$201)</f>
        <v>3391.0645458174804</v>
      </c>
      <c r="BN187" s="30">
        <f t="shared" si="49"/>
        <v>3526.7071276501797</v>
      </c>
      <c r="BO187" s="30">
        <f t="shared" si="49"/>
        <v>3667.7754127561871</v>
      </c>
      <c r="BP187" s="30">
        <f t="shared" si="49"/>
        <v>3814.4864292664347</v>
      </c>
      <c r="BQ187" s="30">
        <f t="shared" si="49"/>
        <v>3967.0658864370921</v>
      </c>
      <c r="BR187" s="30">
        <f t="shared" si="49"/>
        <v>4125.7485218945758</v>
      </c>
      <c r="BS187" s="30">
        <f t="shared" si="49"/>
        <v>4290.7784627703586</v>
      </c>
      <c r="BT187" s="30">
        <f t="shared" si="49"/>
        <v>4462.4096012811733</v>
      </c>
      <c r="BU187" s="30">
        <f t="shared" si="49"/>
        <v>4640.9059853324206</v>
      </c>
      <c r="BV187" s="30">
        <f t="shared" si="49"/>
        <v>4826.5422247457172</v>
      </c>
      <c r="BW187" s="30">
        <f t="shared" si="49"/>
        <v>5019.6039137355465</v>
      </c>
      <c r="BX187" s="30">
        <f t="shared" si="49"/>
        <v>5220.3880702849683</v>
      </c>
      <c r="BY187" s="30">
        <f t="shared" si="49"/>
        <v>5429.2035930963675</v>
      </c>
      <c r="BZ187" s="30">
        <f t="shared" si="49"/>
        <v>5646.3717368202224</v>
      </c>
      <c r="CA187" s="30">
        <f t="shared" si="49"/>
        <v>5872.2266062930312</v>
      </c>
      <c r="CB187" s="30">
        <f t="shared" si="49"/>
        <v>6107.1156705447529</v>
      </c>
      <c r="CC187" s="30">
        <f t="shared" si="49"/>
        <v>6351.4002973665429</v>
      </c>
      <c r="CD187" s="30">
        <f t="shared" si="49"/>
        <v>6605.4563092612052</v>
      </c>
    </row>
    <row r="188" spans="2:82" s="17" customFormat="1" x14ac:dyDescent="0.25">
      <c r="B188" s="29" t="s">
        <v>54</v>
      </c>
      <c r="C188" s="18" t="s">
        <v>155</v>
      </c>
      <c r="AC188" s="31"/>
      <c r="AD188" s="31"/>
      <c r="AE188" s="31"/>
      <c r="AF188" s="31"/>
      <c r="AG188" s="31">
        <f t="shared" ref="AG188:BL188" si="50">AG187*-$AG$199</f>
        <v>-767.52</v>
      </c>
      <c r="AH188" s="31">
        <f t="shared" si="50"/>
        <v>-798.22080000000005</v>
      </c>
      <c r="AI188" s="31">
        <f t="shared" si="50"/>
        <v>-830.14963200000011</v>
      </c>
      <c r="AJ188" s="31">
        <f t="shared" si="50"/>
        <v>-863.35561728000005</v>
      </c>
      <c r="AK188" s="31">
        <f t="shared" si="50"/>
        <v>-897.88984197120021</v>
      </c>
      <c r="AL188" s="31">
        <f t="shared" si="50"/>
        <v>-933.80543565004814</v>
      </c>
      <c r="AM188" s="31">
        <f t="shared" si="50"/>
        <v>-971.15765307605</v>
      </c>
      <c r="AN188" s="31">
        <f t="shared" si="50"/>
        <v>-1010.003959199092</v>
      </c>
      <c r="AO188" s="31">
        <f t="shared" si="50"/>
        <v>-1050.4041175670557</v>
      </c>
      <c r="AP188" s="31">
        <f t="shared" si="50"/>
        <v>-1092.420282269738</v>
      </c>
      <c r="AQ188" s="31">
        <f t="shared" si="50"/>
        <v>-1136.1170935605276</v>
      </c>
      <c r="AR188" s="31">
        <f t="shared" si="50"/>
        <v>-1181.5617773029487</v>
      </c>
      <c r="AS188" s="31">
        <f t="shared" si="50"/>
        <v>-1228.8242483950667</v>
      </c>
      <c r="AT188" s="31">
        <f t="shared" si="50"/>
        <v>-1277.9772183308694</v>
      </c>
      <c r="AU188" s="31">
        <f t="shared" si="50"/>
        <v>-1329.0963070641044</v>
      </c>
      <c r="AV188" s="31">
        <f t="shared" si="50"/>
        <v>-1382.2601593466686</v>
      </c>
      <c r="AW188" s="31">
        <f t="shared" si="50"/>
        <v>-1437.5505657205354</v>
      </c>
      <c r="AX188" s="31">
        <f t="shared" si="50"/>
        <v>-1495.0525883493567</v>
      </c>
      <c r="AY188" s="31">
        <f t="shared" si="50"/>
        <v>-1554.854691883331</v>
      </c>
      <c r="AZ188" s="31">
        <f t="shared" si="50"/>
        <v>-1617.0488795586646</v>
      </c>
      <c r="BA188" s="31">
        <f t="shared" si="50"/>
        <v>-1681.730834741011</v>
      </c>
      <c r="BB188" s="31">
        <f t="shared" si="50"/>
        <v>-1749.0000681306515</v>
      </c>
      <c r="BC188" s="31">
        <f t="shared" si="50"/>
        <v>-1818.9600708558773</v>
      </c>
      <c r="BD188" s="31">
        <f t="shared" si="50"/>
        <v>-1891.7184736901124</v>
      </c>
      <c r="BE188" s="31">
        <f t="shared" si="50"/>
        <v>-1967.3872126377171</v>
      </c>
      <c r="BF188" s="31">
        <f t="shared" si="50"/>
        <v>-2046.0827011432259</v>
      </c>
      <c r="BG188" s="31">
        <f t="shared" si="50"/>
        <v>-2127.926009188955</v>
      </c>
      <c r="BH188" s="31">
        <f t="shared" si="50"/>
        <v>-2213.0430495565138</v>
      </c>
      <c r="BI188" s="31">
        <f t="shared" si="50"/>
        <v>-2301.564771538774</v>
      </c>
      <c r="BJ188" s="31">
        <f t="shared" si="50"/>
        <v>-2393.6273624003252</v>
      </c>
      <c r="BK188" s="31">
        <f t="shared" si="50"/>
        <v>-2489.372456896338</v>
      </c>
      <c r="BL188" s="31">
        <f t="shared" si="50"/>
        <v>-2588.9473551721921</v>
      </c>
      <c r="BM188" s="31">
        <f t="shared" ref="BM188:CD188" si="51">BM187*-$AG$199</f>
        <v>-2692.5052493790795</v>
      </c>
      <c r="BN188" s="31">
        <f t="shared" si="51"/>
        <v>-2800.205459354243</v>
      </c>
      <c r="BO188" s="31">
        <f t="shared" si="51"/>
        <v>-2912.2136777284127</v>
      </c>
      <c r="BP188" s="31">
        <f t="shared" si="51"/>
        <v>-3028.7022248375492</v>
      </c>
      <c r="BQ188" s="31">
        <f t="shared" si="51"/>
        <v>-3149.8503138310512</v>
      </c>
      <c r="BR188" s="31">
        <f t="shared" si="51"/>
        <v>-3275.8443263842933</v>
      </c>
      <c r="BS188" s="31">
        <f t="shared" si="51"/>
        <v>-3406.8780994396648</v>
      </c>
      <c r="BT188" s="31">
        <f t="shared" si="51"/>
        <v>-3543.1532234172519</v>
      </c>
      <c r="BU188" s="31">
        <f t="shared" si="51"/>
        <v>-3684.8793523539421</v>
      </c>
      <c r="BV188" s="31">
        <f t="shared" si="51"/>
        <v>-3832.2745264480996</v>
      </c>
      <c r="BW188" s="31">
        <f t="shared" si="51"/>
        <v>-3985.565507506024</v>
      </c>
      <c r="BX188" s="31">
        <f t="shared" si="51"/>
        <v>-4144.9881278062649</v>
      </c>
      <c r="BY188" s="31">
        <f t="shared" si="51"/>
        <v>-4310.787652918516</v>
      </c>
      <c r="BZ188" s="31">
        <f t="shared" si="51"/>
        <v>-4483.2191590352568</v>
      </c>
      <c r="CA188" s="31">
        <f t="shared" si="51"/>
        <v>-4662.5479253966669</v>
      </c>
      <c r="CB188" s="31">
        <f t="shared" si="51"/>
        <v>-4849.0498424125344</v>
      </c>
      <c r="CC188" s="31">
        <f t="shared" si="51"/>
        <v>-5043.0118361090354</v>
      </c>
      <c r="CD188" s="31">
        <f t="shared" si="51"/>
        <v>-5244.7323095533975</v>
      </c>
    </row>
    <row r="189" spans="2:82" s="17" customFormat="1" x14ac:dyDescent="0.25">
      <c r="B189" s="32" t="s">
        <v>53</v>
      </c>
      <c r="C189" s="18" t="s">
        <v>155</v>
      </c>
      <c r="AC189" s="31"/>
      <c r="AD189" s="31"/>
      <c r="AE189" s="31"/>
      <c r="AF189" s="31"/>
      <c r="AG189" s="31">
        <f t="shared" ref="AG189:BL189" si="52">SUM(AG187:AG188)</f>
        <v>199.1298740554156</v>
      </c>
      <c r="AH189" s="31">
        <f t="shared" si="52"/>
        <v>207.09506901763223</v>
      </c>
      <c r="AI189" s="31">
        <f t="shared" si="52"/>
        <v>215.3788717783375</v>
      </c>
      <c r="AJ189" s="31">
        <f t="shared" si="52"/>
        <v>223.99402664947104</v>
      </c>
      <c r="AK189" s="31">
        <f t="shared" si="52"/>
        <v>232.95378771544983</v>
      </c>
      <c r="AL189" s="31">
        <f t="shared" si="52"/>
        <v>242.27193922406786</v>
      </c>
      <c r="AM189" s="31">
        <f t="shared" si="52"/>
        <v>251.96281679303058</v>
      </c>
      <c r="AN189" s="31">
        <f t="shared" si="52"/>
        <v>262.04132946475181</v>
      </c>
      <c r="AO189" s="31">
        <f t="shared" si="52"/>
        <v>272.52298264334195</v>
      </c>
      <c r="AP189" s="31">
        <f t="shared" si="52"/>
        <v>283.42390194907557</v>
      </c>
      <c r="AQ189" s="31">
        <f t="shared" si="52"/>
        <v>294.76085802703847</v>
      </c>
      <c r="AR189" s="31">
        <f t="shared" si="52"/>
        <v>306.55129234812011</v>
      </c>
      <c r="AS189" s="31">
        <f t="shared" si="52"/>
        <v>318.81334404204495</v>
      </c>
      <c r="AT189" s="31">
        <f t="shared" si="52"/>
        <v>331.56587780372683</v>
      </c>
      <c r="AU189" s="31">
        <f t="shared" si="52"/>
        <v>344.82851291587576</v>
      </c>
      <c r="AV189" s="31">
        <f t="shared" si="52"/>
        <v>358.62165343251081</v>
      </c>
      <c r="AW189" s="31">
        <f t="shared" si="52"/>
        <v>372.96651956981123</v>
      </c>
      <c r="AX189" s="31">
        <f t="shared" si="52"/>
        <v>387.88518035260381</v>
      </c>
      <c r="AY189" s="31">
        <f t="shared" si="52"/>
        <v>403.40058756670805</v>
      </c>
      <c r="AZ189" s="31">
        <f t="shared" si="52"/>
        <v>419.53661106937625</v>
      </c>
      <c r="BA189" s="31">
        <f t="shared" si="52"/>
        <v>436.31807551215138</v>
      </c>
      <c r="BB189" s="31">
        <f t="shared" si="52"/>
        <v>453.7707985326374</v>
      </c>
      <c r="BC189" s="31">
        <f t="shared" si="52"/>
        <v>471.92163047394297</v>
      </c>
      <c r="BD189" s="31">
        <f t="shared" si="52"/>
        <v>490.79849569290059</v>
      </c>
      <c r="BE189" s="31">
        <f t="shared" si="52"/>
        <v>510.43043552061658</v>
      </c>
      <c r="BF189" s="31">
        <f t="shared" si="52"/>
        <v>530.84765294144131</v>
      </c>
      <c r="BG189" s="31">
        <f t="shared" si="52"/>
        <v>552.08155905909916</v>
      </c>
      <c r="BH189" s="31">
        <f t="shared" si="52"/>
        <v>574.16482142146288</v>
      </c>
      <c r="BI189" s="31">
        <f t="shared" si="52"/>
        <v>597.1314142783217</v>
      </c>
      <c r="BJ189" s="31">
        <f t="shared" si="52"/>
        <v>621.01667084945439</v>
      </c>
      <c r="BK189" s="31">
        <f t="shared" si="52"/>
        <v>645.85733768343289</v>
      </c>
      <c r="BL189" s="31">
        <f t="shared" si="52"/>
        <v>671.69163119076984</v>
      </c>
      <c r="BM189" s="31">
        <f t="shared" ref="BM189:CD189" si="53">SUM(BM187:BM188)</f>
        <v>698.55929643840091</v>
      </c>
      <c r="BN189" s="31">
        <f t="shared" si="53"/>
        <v>726.50166829593672</v>
      </c>
      <c r="BO189" s="31">
        <f t="shared" si="53"/>
        <v>755.56173502777438</v>
      </c>
      <c r="BP189" s="31">
        <f t="shared" si="53"/>
        <v>785.78420442888546</v>
      </c>
      <c r="BQ189" s="31">
        <f t="shared" si="53"/>
        <v>817.21557260604095</v>
      </c>
      <c r="BR189" s="31">
        <f t="shared" si="53"/>
        <v>849.90419551028253</v>
      </c>
      <c r="BS189" s="31">
        <f t="shared" si="53"/>
        <v>883.90036333069384</v>
      </c>
      <c r="BT189" s="31">
        <f t="shared" si="53"/>
        <v>919.25637786392144</v>
      </c>
      <c r="BU189" s="31">
        <f t="shared" si="53"/>
        <v>956.02663297847857</v>
      </c>
      <c r="BV189" s="31">
        <f t="shared" si="53"/>
        <v>994.2676982976177</v>
      </c>
      <c r="BW189" s="31">
        <f t="shared" si="53"/>
        <v>1034.0384062295225</v>
      </c>
      <c r="BX189" s="31">
        <f t="shared" si="53"/>
        <v>1075.3999424787035</v>
      </c>
      <c r="BY189" s="31">
        <f t="shared" si="53"/>
        <v>1118.4159401778516</v>
      </c>
      <c r="BZ189" s="31">
        <f t="shared" si="53"/>
        <v>1163.1525777849656</v>
      </c>
      <c r="CA189" s="31">
        <f t="shared" si="53"/>
        <v>1209.6786808963643</v>
      </c>
      <c r="CB189" s="31">
        <f t="shared" si="53"/>
        <v>1258.0658281322185</v>
      </c>
      <c r="CC189" s="31">
        <f t="shared" si="53"/>
        <v>1308.3884612575075</v>
      </c>
      <c r="CD189" s="31">
        <f t="shared" si="53"/>
        <v>1360.7239997078077</v>
      </c>
    </row>
    <row r="190" spans="2:82" s="17" customFormat="1" x14ac:dyDescent="0.25">
      <c r="B190" s="32" t="s">
        <v>49</v>
      </c>
      <c r="C190" s="18" t="s">
        <v>155</v>
      </c>
      <c r="AC190" s="31"/>
      <c r="AD190" s="31"/>
      <c r="AE190" s="31"/>
      <c r="AF190" s="31">
        <f>$AG$198</f>
        <v>0</v>
      </c>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row>
    <row r="191" spans="2:82" s="17" customFormat="1" x14ac:dyDescent="0.25">
      <c r="B191" s="23" t="s">
        <v>52</v>
      </c>
      <c r="C191" s="18" t="s">
        <v>155</v>
      </c>
      <c r="AC191" s="31"/>
      <c r="AD191" s="31"/>
      <c r="AE191" s="31"/>
      <c r="AF191" s="31">
        <f t="shared" ref="AF191:BK191" si="54">SUM(AF189:AF190)</f>
        <v>0</v>
      </c>
      <c r="AG191" s="31">
        <f t="shared" si="54"/>
        <v>199.1298740554156</v>
      </c>
      <c r="AH191" s="31">
        <f t="shared" si="54"/>
        <v>207.09506901763223</v>
      </c>
      <c r="AI191" s="31">
        <f t="shared" si="54"/>
        <v>215.3788717783375</v>
      </c>
      <c r="AJ191" s="31">
        <f t="shared" si="54"/>
        <v>223.99402664947104</v>
      </c>
      <c r="AK191" s="31">
        <f t="shared" si="54"/>
        <v>232.95378771544983</v>
      </c>
      <c r="AL191" s="31">
        <f t="shared" si="54"/>
        <v>242.27193922406786</v>
      </c>
      <c r="AM191" s="31">
        <f t="shared" si="54"/>
        <v>251.96281679303058</v>
      </c>
      <c r="AN191" s="31">
        <f t="shared" si="54"/>
        <v>262.04132946475181</v>
      </c>
      <c r="AO191" s="31">
        <f t="shared" si="54"/>
        <v>272.52298264334195</v>
      </c>
      <c r="AP191" s="31">
        <f t="shared" si="54"/>
        <v>283.42390194907557</v>
      </c>
      <c r="AQ191" s="31">
        <f t="shared" si="54"/>
        <v>294.76085802703847</v>
      </c>
      <c r="AR191" s="31">
        <f t="shared" si="54"/>
        <v>306.55129234812011</v>
      </c>
      <c r="AS191" s="31">
        <f t="shared" si="54"/>
        <v>318.81334404204495</v>
      </c>
      <c r="AT191" s="31">
        <f t="shared" si="54"/>
        <v>331.56587780372683</v>
      </c>
      <c r="AU191" s="31">
        <f t="shared" si="54"/>
        <v>344.82851291587576</v>
      </c>
      <c r="AV191" s="31">
        <f t="shared" si="54"/>
        <v>358.62165343251081</v>
      </c>
      <c r="AW191" s="31">
        <f t="shared" si="54"/>
        <v>372.96651956981123</v>
      </c>
      <c r="AX191" s="31">
        <f t="shared" si="54"/>
        <v>387.88518035260381</v>
      </c>
      <c r="AY191" s="31">
        <f t="shared" si="54"/>
        <v>403.40058756670805</v>
      </c>
      <c r="AZ191" s="31">
        <f t="shared" si="54"/>
        <v>419.53661106937625</v>
      </c>
      <c r="BA191" s="31">
        <f t="shared" si="54"/>
        <v>436.31807551215138</v>
      </c>
      <c r="BB191" s="31">
        <f t="shared" si="54"/>
        <v>453.7707985326374</v>
      </c>
      <c r="BC191" s="31">
        <f t="shared" si="54"/>
        <v>471.92163047394297</v>
      </c>
      <c r="BD191" s="31">
        <f t="shared" si="54"/>
        <v>490.79849569290059</v>
      </c>
      <c r="BE191" s="31">
        <f t="shared" si="54"/>
        <v>510.43043552061658</v>
      </c>
      <c r="BF191" s="31">
        <f t="shared" si="54"/>
        <v>530.84765294144131</v>
      </c>
      <c r="BG191" s="31">
        <f t="shared" si="54"/>
        <v>552.08155905909916</v>
      </c>
      <c r="BH191" s="31">
        <f t="shared" si="54"/>
        <v>574.16482142146288</v>
      </c>
      <c r="BI191" s="31">
        <f t="shared" si="54"/>
        <v>597.1314142783217</v>
      </c>
      <c r="BJ191" s="31">
        <f t="shared" si="54"/>
        <v>621.01667084945439</v>
      </c>
      <c r="BK191" s="31">
        <f t="shared" si="54"/>
        <v>645.85733768343289</v>
      </c>
      <c r="BL191" s="31">
        <f t="shared" ref="BL191:CD191" si="55">SUM(BL189:BL190)</f>
        <v>671.69163119076984</v>
      </c>
      <c r="BM191" s="31">
        <f t="shared" si="55"/>
        <v>698.55929643840091</v>
      </c>
      <c r="BN191" s="31">
        <f t="shared" si="55"/>
        <v>726.50166829593672</v>
      </c>
      <c r="BO191" s="31">
        <f t="shared" si="55"/>
        <v>755.56173502777438</v>
      </c>
      <c r="BP191" s="31">
        <f t="shared" si="55"/>
        <v>785.78420442888546</v>
      </c>
      <c r="BQ191" s="31">
        <f t="shared" si="55"/>
        <v>817.21557260604095</v>
      </c>
      <c r="BR191" s="31">
        <f t="shared" si="55"/>
        <v>849.90419551028253</v>
      </c>
      <c r="BS191" s="31">
        <f t="shared" si="55"/>
        <v>883.90036333069384</v>
      </c>
      <c r="BT191" s="31">
        <f t="shared" si="55"/>
        <v>919.25637786392144</v>
      </c>
      <c r="BU191" s="31">
        <f t="shared" si="55"/>
        <v>956.02663297847857</v>
      </c>
      <c r="BV191" s="31">
        <f t="shared" si="55"/>
        <v>994.2676982976177</v>
      </c>
      <c r="BW191" s="31">
        <f t="shared" si="55"/>
        <v>1034.0384062295225</v>
      </c>
      <c r="BX191" s="31">
        <f t="shared" si="55"/>
        <v>1075.3999424787035</v>
      </c>
      <c r="BY191" s="31">
        <f t="shared" si="55"/>
        <v>1118.4159401778516</v>
      </c>
      <c r="BZ191" s="31">
        <f t="shared" si="55"/>
        <v>1163.1525777849656</v>
      </c>
      <c r="CA191" s="31">
        <f t="shared" si="55"/>
        <v>1209.6786808963643</v>
      </c>
      <c r="CB191" s="31">
        <f t="shared" si="55"/>
        <v>1258.0658281322185</v>
      </c>
      <c r="CC191" s="31">
        <f t="shared" si="55"/>
        <v>1308.3884612575075</v>
      </c>
      <c r="CD191" s="31">
        <f t="shared" si="55"/>
        <v>1360.7239997078077</v>
      </c>
    </row>
    <row r="192" spans="2:82" s="17" customFormat="1" x14ac:dyDescent="0.25">
      <c r="B192" s="23"/>
      <c r="C192" s="18"/>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row>
    <row r="193" spans="2:82" s="17" customFormat="1" x14ac:dyDescent="0.25">
      <c r="B193" s="23" t="s">
        <v>51</v>
      </c>
      <c r="C193" s="18" t="s">
        <v>156</v>
      </c>
      <c r="AC193" s="31"/>
      <c r="AD193" s="31"/>
      <c r="AE193" s="31"/>
      <c r="AF193" s="31">
        <v>0</v>
      </c>
      <c r="AG193" s="31">
        <v>1</v>
      </c>
      <c r="AH193" s="31">
        <v>2</v>
      </c>
      <c r="AI193" s="31">
        <v>3</v>
      </c>
      <c r="AJ193" s="31">
        <v>4</v>
      </c>
      <c r="AK193" s="31">
        <v>5</v>
      </c>
      <c r="AL193" s="31">
        <v>6</v>
      </c>
      <c r="AM193" s="31">
        <v>7</v>
      </c>
      <c r="AN193" s="31">
        <v>8</v>
      </c>
      <c r="AO193" s="31">
        <v>9</v>
      </c>
      <c r="AP193" s="31">
        <v>10</v>
      </c>
      <c r="AQ193" s="31">
        <v>11</v>
      </c>
      <c r="AR193" s="31">
        <v>12</v>
      </c>
      <c r="AS193" s="31">
        <v>13</v>
      </c>
      <c r="AT193" s="31">
        <v>14</v>
      </c>
      <c r="AU193" s="31">
        <v>15</v>
      </c>
      <c r="AV193" s="31">
        <v>16</v>
      </c>
      <c r="AW193" s="31">
        <v>17</v>
      </c>
      <c r="AX193" s="31">
        <v>18</v>
      </c>
      <c r="AY193" s="31">
        <v>19</v>
      </c>
      <c r="AZ193" s="31">
        <v>20</v>
      </c>
      <c r="BA193" s="31">
        <v>21</v>
      </c>
      <c r="BB193" s="31">
        <v>22</v>
      </c>
      <c r="BC193" s="31">
        <v>23</v>
      </c>
      <c r="BD193" s="31">
        <v>24</v>
      </c>
      <c r="BE193" s="31">
        <v>25</v>
      </c>
      <c r="BF193" s="31">
        <v>26</v>
      </c>
      <c r="BG193" s="31">
        <v>27</v>
      </c>
      <c r="BH193" s="31">
        <v>28</v>
      </c>
      <c r="BI193" s="31">
        <v>29</v>
      </c>
      <c r="BJ193" s="31">
        <v>30</v>
      </c>
      <c r="BK193" s="31">
        <v>31</v>
      </c>
      <c r="BL193" s="31">
        <v>32</v>
      </c>
      <c r="BM193" s="31">
        <v>33</v>
      </c>
      <c r="BN193" s="31">
        <v>34</v>
      </c>
      <c r="BO193" s="31">
        <v>35</v>
      </c>
      <c r="BP193" s="31">
        <v>36</v>
      </c>
      <c r="BQ193" s="31">
        <v>37</v>
      </c>
      <c r="BR193" s="31">
        <v>38</v>
      </c>
      <c r="BS193" s="31">
        <v>39</v>
      </c>
      <c r="BT193" s="31">
        <v>40</v>
      </c>
      <c r="BU193" s="31">
        <v>41</v>
      </c>
      <c r="BV193" s="31">
        <v>42</v>
      </c>
      <c r="BW193" s="31">
        <v>43</v>
      </c>
      <c r="BX193" s="31">
        <v>44</v>
      </c>
      <c r="BY193" s="31">
        <v>45</v>
      </c>
      <c r="BZ193" s="31">
        <v>46</v>
      </c>
      <c r="CA193" s="31">
        <v>47</v>
      </c>
      <c r="CB193" s="31">
        <v>48</v>
      </c>
      <c r="CC193" s="31">
        <v>49</v>
      </c>
      <c r="CD193" s="31">
        <v>50</v>
      </c>
    </row>
    <row r="194" spans="2:82" s="17" customFormat="1" x14ac:dyDescent="0.25">
      <c r="B194" s="23" t="s">
        <v>47</v>
      </c>
      <c r="C194" s="18" t="s">
        <v>156</v>
      </c>
      <c r="AC194" s="34"/>
      <c r="AD194" s="34"/>
      <c r="AE194" s="34"/>
      <c r="AF194" s="34">
        <f t="shared" ref="AF194:BK194" si="56">1/(1+$AG$200)^AF193</f>
        <v>1</v>
      </c>
      <c r="AG194" s="34">
        <f t="shared" si="56"/>
        <v>0.9174311926605504</v>
      </c>
      <c r="AH194" s="34">
        <f t="shared" si="56"/>
        <v>0.84167999326655996</v>
      </c>
      <c r="AI194" s="34">
        <f t="shared" si="56"/>
        <v>0.77218348006106419</v>
      </c>
      <c r="AJ194" s="34">
        <f t="shared" si="56"/>
        <v>0.7084252110651964</v>
      </c>
      <c r="AK194" s="34">
        <f t="shared" si="56"/>
        <v>0.64993138629834524</v>
      </c>
      <c r="AL194" s="34">
        <f t="shared" si="56"/>
        <v>0.5962673268792158</v>
      </c>
      <c r="AM194" s="34">
        <f t="shared" si="56"/>
        <v>0.54703424484331731</v>
      </c>
      <c r="AN194" s="34">
        <f t="shared" si="56"/>
        <v>0.50186627967276809</v>
      </c>
      <c r="AO194" s="34">
        <f t="shared" si="56"/>
        <v>0.46042777951630098</v>
      </c>
      <c r="AP194" s="34">
        <f t="shared" si="56"/>
        <v>0.42241080689568894</v>
      </c>
      <c r="AQ194" s="34">
        <f t="shared" si="56"/>
        <v>0.38753285036301738</v>
      </c>
      <c r="AR194" s="34">
        <f t="shared" si="56"/>
        <v>0.35553472510368567</v>
      </c>
      <c r="AS194" s="34">
        <f t="shared" si="56"/>
        <v>0.32617864688411524</v>
      </c>
      <c r="AT194" s="34">
        <f t="shared" si="56"/>
        <v>0.29924646503129837</v>
      </c>
      <c r="AU194" s="34">
        <f t="shared" si="56"/>
        <v>0.27453804131311776</v>
      </c>
      <c r="AV194" s="34">
        <f t="shared" si="56"/>
        <v>0.2518697626725851</v>
      </c>
      <c r="AW194" s="34">
        <f t="shared" si="56"/>
        <v>0.23107317676383954</v>
      </c>
      <c r="AX194" s="34">
        <f t="shared" si="56"/>
        <v>0.21199374015031147</v>
      </c>
      <c r="AY194" s="34">
        <f t="shared" si="56"/>
        <v>0.19448966986267105</v>
      </c>
      <c r="AZ194" s="34">
        <f t="shared" si="56"/>
        <v>0.17843088978226704</v>
      </c>
      <c r="BA194" s="34">
        <f t="shared" si="56"/>
        <v>0.16369806402042844</v>
      </c>
      <c r="BB194" s="34">
        <f t="shared" si="56"/>
        <v>0.15018171011048481</v>
      </c>
      <c r="BC194" s="34">
        <f t="shared" si="56"/>
        <v>0.13778138542246313</v>
      </c>
      <c r="BD194" s="34">
        <f t="shared" si="56"/>
        <v>0.12640494075455333</v>
      </c>
      <c r="BE194" s="34">
        <f t="shared" si="56"/>
        <v>0.11596783555463605</v>
      </c>
      <c r="BF194" s="34">
        <f t="shared" si="56"/>
        <v>0.10639250968315234</v>
      </c>
      <c r="BG194" s="34">
        <f t="shared" si="56"/>
        <v>9.7607807048763609E-2</v>
      </c>
      <c r="BH194" s="34">
        <f t="shared" si="56"/>
        <v>8.954844683372809E-2</v>
      </c>
      <c r="BI194" s="34">
        <f t="shared" si="56"/>
        <v>8.2154538379567044E-2</v>
      </c>
      <c r="BJ194" s="34">
        <f t="shared" si="56"/>
        <v>7.5371136128043151E-2</v>
      </c>
      <c r="BK194" s="34">
        <f t="shared" si="56"/>
        <v>6.914783131013133E-2</v>
      </c>
      <c r="BL194" s="34">
        <f t="shared" ref="BL194:CD194" si="57">1/(1+$AG$200)^BL193</f>
        <v>6.3438377348744343E-2</v>
      </c>
      <c r="BM194" s="34">
        <f t="shared" si="57"/>
        <v>5.8200346191508566E-2</v>
      </c>
      <c r="BN194" s="34">
        <f t="shared" si="57"/>
        <v>5.3394813019732625E-2</v>
      </c>
      <c r="BO194" s="34">
        <f t="shared" si="57"/>
        <v>4.8986066990580383E-2</v>
      </c>
      <c r="BP194" s="34">
        <f t="shared" si="57"/>
        <v>4.4941345862917786E-2</v>
      </c>
      <c r="BQ194" s="34">
        <f t="shared" si="57"/>
        <v>4.1230592534786961E-2</v>
      </c>
      <c r="BR194" s="34">
        <f t="shared" si="57"/>
        <v>3.782623168329078E-2</v>
      </c>
      <c r="BS194" s="34">
        <f t="shared" si="57"/>
        <v>3.4702964847055769E-2</v>
      </c>
      <c r="BT194" s="34">
        <f t="shared" si="57"/>
        <v>3.1837582428491523E-2</v>
      </c>
      <c r="BU194" s="34">
        <f t="shared" si="57"/>
        <v>2.9208791218799563E-2</v>
      </c>
      <c r="BV194" s="34">
        <f t="shared" si="57"/>
        <v>2.6797056164036295E-2</v>
      </c>
      <c r="BW194" s="34">
        <f t="shared" si="57"/>
        <v>2.4584455196363569E-2</v>
      </c>
      <c r="BX194" s="34">
        <f t="shared" si="57"/>
        <v>2.2554546051709697E-2</v>
      </c>
      <c r="BY194" s="34">
        <f t="shared" si="57"/>
        <v>2.0692244084137335E-2</v>
      </c>
      <c r="BZ194" s="34">
        <f t="shared" si="57"/>
        <v>1.8983710168933333E-2</v>
      </c>
      <c r="CA194" s="34">
        <f t="shared" si="57"/>
        <v>1.7416247861406726E-2</v>
      </c>
      <c r="CB194" s="34">
        <f t="shared" si="57"/>
        <v>1.5978209047162135E-2</v>
      </c>
      <c r="CC194" s="34">
        <f t="shared" si="57"/>
        <v>1.4658907382717554E-2</v>
      </c>
      <c r="CD194" s="34">
        <f t="shared" si="57"/>
        <v>1.3448538883227112E-2</v>
      </c>
    </row>
    <row r="195" spans="2:82" s="17" customFormat="1" x14ac:dyDescent="0.25">
      <c r="B195" s="23" t="s">
        <v>50</v>
      </c>
      <c r="C195" s="18" t="s">
        <v>155</v>
      </c>
      <c r="AC195" s="31"/>
      <c r="AD195" s="31"/>
      <c r="AE195" s="31"/>
      <c r="AF195" s="31">
        <f t="shared" ref="AF195:BK195" si="58">AF191*AF194</f>
        <v>0</v>
      </c>
      <c r="AG195" s="31">
        <f t="shared" si="58"/>
        <v>182.68795784900513</v>
      </c>
      <c r="AH195" s="31">
        <f t="shared" si="58"/>
        <v>174.30777629629847</v>
      </c>
      <c r="AI195" s="31">
        <f t="shared" si="58"/>
        <v>166.31200674142238</v>
      </c>
      <c r="AJ195" s="31">
        <f t="shared" si="58"/>
        <v>158.68301560649473</v>
      </c>
      <c r="AK195" s="31">
        <f t="shared" si="58"/>
        <v>151.40397819335274</v>
      </c>
      <c r="AL195" s="31">
        <f t="shared" si="58"/>
        <v>144.45884157897876</v>
      </c>
      <c r="AM195" s="31">
        <f t="shared" si="58"/>
        <v>137.83228921297061</v>
      </c>
      <c r="AN195" s="31">
        <f t="shared" si="58"/>
        <v>131.5097071389811</v>
      </c>
      <c r="AO195" s="31">
        <f t="shared" si="58"/>
        <v>125.47715176563337</v>
      </c>
      <c r="AP195" s="31">
        <f t="shared" si="58"/>
        <v>119.72131911583364</v>
      </c>
      <c r="AQ195" s="31">
        <f t="shared" si="58"/>
        <v>114.22951548666691</v>
      </c>
      <c r="AR195" s="31">
        <f t="shared" si="58"/>
        <v>108.98962945516847</v>
      </c>
      <c r="AS195" s="31">
        <f t="shared" si="58"/>
        <v>103.99010516823412</v>
      </c>
      <c r="AT195" s="31">
        <f t="shared" si="58"/>
        <v>99.219916857764687</v>
      </c>
      <c r="AU195" s="31">
        <f t="shared" si="58"/>
        <v>94.66854452483966</v>
      </c>
      <c r="AV195" s="31">
        <f t="shared" si="58"/>
        <v>90.325950739296559</v>
      </c>
      <c r="AW195" s="31">
        <f t="shared" si="58"/>
        <v>86.182558503549004</v>
      </c>
      <c r="AX195" s="31">
        <f t="shared" si="58"/>
        <v>82.229230131826597</v>
      </c>
      <c r="AY195" s="31">
        <f t="shared" si="58"/>
        <v>78.457247098256573</v>
      </c>
      <c r="AZ195" s="31">
        <f t="shared" si="58"/>
        <v>74.858290809345704</v>
      </c>
      <c r="BA195" s="31">
        <f t="shared" si="58"/>
        <v>71.424424258458288</v>
      </c>
      <c r="BB195" s="31">
        <f t="shared" si="58"/>
        <v>68.148074521831759</v>
      </c>
      <c r="BC195" s="31">
        <f t="shared" si="58"/>
        <v>65.022016057527551</v>
      </c>
      <c r="BD195" s="31">
        <f t="shared" si="58"/>
        <v>62.039354770484998</v>
      </c>
      <c r="BE195" s="31">
        <f t="shared" si="58"/>
        <v>59.193512808536127</v>
      </c>
      <c r="BF195" s="31">
        <f t="shared" si="58"/>
        <v>56.478214055850984</v>
      </c>
      <c r="BG195" s="31">
        <f t="shared" si="58"/>
        <v>53.887470291821145</v>
      </c>
      <c r="BH195" s="31">
        <f t="shared" si="58"/>
        <v>51.41556798485685</v>
      </c>
      <c r="BI195" s="31">
        <f t="shared" si="58"/>
        <v>49.057055691973531</v>
      </c>
      <c r="BJ195" s="31">
        <f t="shared" si="58"/>
        <v>46.806732036378392</v>
      </c>
      <c r="BK195" s="31">
        <f t="shared" si="58"/>
        <v>44.659634236544541</v>
      </c>
      <c r="BL195" s="31">
        <f t="shared" ref="BL195:CD195" si="59">BL191*BL194</f>
        <v>42.611027161473672</v>
      </c>
      <c r="BM195" s="31">
        <f t="shared" si="59"/>
        <v>40.656392888011588</v>
      </c>
      <c r="BN195" s="31">
        <f t="shared" si="59"/>
        <v>38.791420737185355</v>
      </c>
      <c r="BO195" s="31">
        <f t="shared" si="59"/>
        <v>37.011997767589698</v>
      </c>
      <c r="BP195" s="31">
        <f t="shared" si="59"/>
        <v>35.314199704856236</v>
      </c>
      <c r="BQ195" s="31">
        <f t="shared" si="59"/>
        <v>33.694282287202284</v>
      </c>
      <c r="BR195" s="31">
        <f t="shared" si="59"/>
        <v>32.14867300797281</v>
      </c>
      <c r="BS195" s="31">
        <f t="shared" si="59"/>
        <v>30.673963236964891</v>
      </c>
      <c r="BT195" s="31">
        <f t="shared" si="59"/>
        <v>29.266900703159148</v>
      </c>
      <c r="BU195" s="31">
        <f t="shared" si="59"/>
        <v>27.924382322280298</v>
      </c>
      <c r="BV195" s="31">
        <f t="shared" si="59"/>
        <v>26.643447353368355</v>
      </c>
      <c r="BW195" s="31">
        <f t="shared" si="59"/>
        <v>25.421270869268888</v>
      </c>
      <c r="BX195" s="31">
        <f t="shared" si="59"/>
        <v>24.255157526641877</v>
      </c>
      <c r="BY195" s="31">
        <f t="shared" si="59"/>
        <v>23.142535621750042</v>
      </c>
      <c r="BZ195" s="31">
        <f t="shared" si="59"/>
        <v>22.080951418917472</v>
      </c>
      <c r="CA195" s="31">
        <f t="shared" si="59"/>
        <v>21.068063739150613</v>
      </c>
      <c r="CB195" s="31">
        <f t="shared" si="59"/>
        <v>20.101638796987739</v>
      </c>
      <c r="CC195" s="31">
        <f t="shared" si="59"/>
        <v>19.179545274190136</v>
      </c>
      <c r="CD195" s="31">
        <f t="shared" si="59"/>
        <v>18.299749619410768</v>
      </c>
    </row>
    <row r="196" spans="2:82" s="17" customFormat="1" x14ac:dyDescent="0.25">
      <c r="B196" s="23" t="s">
        <v>157</v>
      </c>
      <c r="C196" s="18" t="s">
        <v>155</v>
      </c>
      <c r="AF196" s="31">
        <f>SUM(AF195:CD195)</f>
        <v>3601.962689024565</v>
      </c>
    </row>
    <row r="197" spans="2:82" s="17" customFormat="1" x14ac:dyDescent="0.25">
      <c r="C197" s="18"/>
    </row>
    <row r="198" spans="2:82" s="17" customFormat="1" x14ac:dyDescent="0.25">
      <c r="B198" s="23" t="s">
        <v>49</v>
      </c>
      <c r="C198" s="18" t="s">
        <v>155</v>
      </c>
      <c r="AG198" s="35">
        <v>0</v>
      </c>
    </row>
    <row r="199" spans="2:82" s="17" customFormat="1" x14ac:dyDescent="0.25">
      <c r="B199" s="23" t="s">
        <v>48</v>
      </c>
      <c r="C199" s="18" t="s">
        <v>158</v>
      </c>
      <c r="AG199" s="36">
        <v>0.79400000000000004</v>
      </c>
    </row>
    <row r="200" spans="2:82" s="17" customFormat="1" x14ac:dyDescent="0.25">
      <c r="B200" s="23" t="s">
        <v>47</v>
      </c>
      <c r="C200" s="18" t="s">
        <v>158</v>
      </c>
      <c r="AG200" s="36">
        <v>0.09</v>
      </c>
    </row>
    <row r="201" spans="2:82" s="17" customFormat="1" x14ac:dyDescent="0.25">
      <c r="B201" s="23" t="s">
        <v>159</v>
      </c>
      <c r="C201" s="18" t="s">
        <v>158</v>
      </c>
      <c r="AG201" s="36">
        <v>0.04</v>
      </c>
    </row>
    <row r="202" spans="2:82" s="17" customFormat="1" x14ac:dyDescent="0.25">
      <c r="C202" s="18"/>
    </row>
    <row r="203" spans="2:82" s="17" customFormat="1" x14ac:dyDescent="0.25">
      <c r="C203" s="18"/>
      <c r="AC203" s="17">
        <f>AF196</f>
        <v>3601.962689024565</v>
      </c>
      <c r="AD203" s="38">
        <v>0.79400000000000004</v>
      </c>
      <c r="AE203" s="36">
        <v>0.75</v>
      </c>
      <c r="AF203" s="36">
        <v>0.76</v>
      </c>
      <c r="AG203" s="36">
        <v>0.77</v>
      </c>
      <c r="AH203" s="36">
        <v>0.78</v>
      </c>
      <c r="AI203" s="36">
        <v>0.79</v>
      </c>
      <c r="AJ203" s="36">
        <v>0.8</v>
      </c>
    </row>
    <row r="204" spans="2:82" s="17" customFormat="1" x14ac:dyDescent="0.25">
      <c r="C204" s="18"/>
      <c r="AC204" s="36">
        <v>7.0000000000000007E-2</v>
      </c>
      <c r="AD204" s="39">
        <f t="dataTable" ref="AD204:AJ209" dt2D="1" dtr="1" r1="AG199" r2="AG200"/>
        <v>5036.286728017215</v>
      </c>
      <c r="AE204" s="40">
        <v>6111.9984563315693</v>
      </c>
      <c r="AF204" s="40">
        <v>5867.5185180783083</v>
      </c>
      <c r="AG204" s="40">
        <v>5623.0385798250436</v>
      </c>
      <c r="AH204" s="40">
        <v>5378.5586415717817</v>
      </c>
      <c r="AI204" s="40">
        <v>5134.078703318517</v>
      </c>
      <c r="AJ204" s="40">
        <v>4889.5987650652542</v>
      </c>
      <c r="AL204" s="17">
        <f t="shared" ref="AL204:AP209" si="60">AE204-AF204</f>
        <v>244.47993825326103</v>
      </c>
      <c r="AM204" s="17">
        <f t="shared" si="60"/>
        <v>244.47993825326466</v>
      </c>
      <c r="AN204" s="17">
        <f t="shared" si="60"/>
        <v>244.47993825326193</v>
      </c>
      <c r="AO204" s="17">
        <f t="shared" si="60"/>
        <v>244.47993825326466</v>
      </c>
      <c r="AP204" s="17">
        <f t="shared" si="60"/>
        <v>244.47993825326284</v>
      </c>
    </row>
    <row r="205" spans="2:82" s="17" customFormat="1" x14ac:dyDescent="0.25">
      <c r="C205" s="18"/>
      <c r="AC205" s="36">
        <v>0.08</v>
      </c>
      <c r="AD205" s="39">
        <v>4223.9268590307029</v>
      </c>
      <c r="AE205" s="40">
        <v>5126.1248289207597</v>
      </c>
      <c r="AF205" s="40">
        <v>4921.079835763926</v>
      </c>
      <c r="AG205" s="40">
        <v>4716.0348426070959</v>
      </c>
      <c r="AH205" s="40">
        <v>4510.9898494502659</v>
      </c>
      <c r="AI205" s="40">
        <v>4305.944856293434</v>
      </c>
      <c r="AJ205" s="40">
        <v>4100.8998631366048</v>
      </c>
      <c r="AL205" s="17">
        <f t="shared" si="60"/>
        <v>205.0449931568337</v>
      </c>
      <c r="AM205" s="17">
        <f t="shared" si="60"/>
        <v>205.04499315683006</v>
      </c>
      <c r="AN205" s="17">
        <f t="shared" si="60"/>
        <v>205.04499315683006</v>
      </c>
      <c r="AO205" s="17">
        <f t="shared" si="60"/>
        <v>205.04499315683188</v>
      </c>
      <c r="AP205" s="17">
        <f t="shared" si="60"/>
        <v>205.04499315682915</v>
      </c>
    </row>
    <row r="206" spans="2:82" s="17" customFormat="1" x14ac:dyDescent="0.25">
      <c r="C206" s="18"/>
      <c r="AC206" s="36">
        <v>0.09</v>
      </c>
      <c r="AD206" s="39">
        <v>3601.962689024565</v>
      </c>
      <c r="AE206" s="40">
        <v>4371.3139429909797</v>
      </c>
      <c r="AF206" s="40">
        <v>4196.4613852713392</v>
      </c>
      <c r="AG206" s="40">
        <v>4021.6088275516995</v>
      </c>
      <c r="AH206" s="40">
        <v>3846.7562698320594</v>
      </c>
      <c r="AI206" s="40">
        <v>3671.9037121124211</v>
      </c>
      <c r="AJ206" s="40">
        <v>3497.0511543927828</v>
      </c>
      <c r="AL206" s="17">
        <f t="shared" si="60"/>
        <v>174.85255771964057</v>
      </c>
      <c r="AM206" s="17">
        <f t="shared" si="60"/>
        <v>174.85255771963966</v>
      </c>
      <c r="AN206" s="17">
        <f t="shared" si="60"/>
        <v>174.85255771964012</v>
      </c>
      <c r="AO206" s="17">
        <f t="shared" si="60"/>
        <v>174.8525577196383</v>
      </c>
      <c r="AP206" s="17">
        <f t="shared" si="60"/>
        <v>174.8525577196383</v>
      </c>
    </row>
    <row r="207" spans="2:82" s="17" customFormat="1" x14ac:dyDescent="0.25">
      <c r="C207" s="18"/>
      <c r="AC207" s="36">
        <v>0.1</v>
      </c>
      <c r="AD207" s="39">
        <v>3117.9136833317839</v>
      </c>
      <c r="AE207" s="40">
        <v>3783.8758292861448</v>
      </c>
      <c r="AF207" s="40">
        <v>3632.520796114698</v>
      </c>
      <c r="AG207" s="40">
        <v>3481.165762943253</v>
      </c>
      <c r="AH207" s="40">
        <v>3329.810729771807</v>
      </c>
      <c r="AI207" s="40">
        <v>3178.4556966003597</v>
      </c>
      <c r="AJ207" s="40">
        <v>3027.1006634289151</v>
      </c>
      <c r="AL207" s="17">
        <f t="shared" si="60"/>
        <v>151.35503317144685</v>
      </c>
      <c r="AM207" s="17">
        <f t="shared" si="60"/>
        <v>151.35503317144503</v>
      </c>
      <c r="AN207" s="17">
        <f t="shared" si="60"/>
        <v>151.35503317144594</v>
      </c>
      <c r="AO207" s="17">
        <f t="shared" si="60"/>
        <v>151.3550331714473</v>
      </c>
      <c r="AP207" s="17">
        <f t="shared" si="60"/>
        <v>151.35503317144457</v>
      </c>
    </row>
    <row r="208" spans="2:82" s="17" customFormat="1" x14ac:dyDescent="0.25">
      <c r="C208" s="18"/>
      <c r="AC208" s="36">
        <v>0.11</v>
      </c>
      <c r="AD208" s="39">
        <v>2735.1766057540835</v>
      </c>
      <c r="AE208" s="40">
        <v>3319.3890846530157</v>
      </c>
      <c r="AF208" s="40">
        <v>3186.6135212668946</v>
      </c>
      <c r="AG208" s="40">
        <v>3053.8379578807749</v>
      </c>
      <c r="AH208" s="40">
        <v>2921.0623944946533</v>
      </c>
      <c r="AI208" s="40">
        <v>2788.2868311085322</v>
      </c>
      <c r="AJ208" s="40">
        <v>2655.511267722412</v>
      </c>
      <c r="AL208" s="17">
        <f t="shared" si="60"/>
        <v>132.77556338612112</v>
      </c>
      <c r="AM208" s="17">
        <f t="shared" si="60"/>
        <v>132.77556338611976</v>
      </c>
      <c r="AN208" s="17">
        <f t="shared" si="60"/>
        <v>132.77556338612158</v>
      </c>
      <c r="AO208" s="17">
        <f t="shared" si="60"/>
        <v>132.77556338612112</v>
      </c>
      <c r="AP208" s="17">
        <f t="shared" si="60"/>
        <v>132.77556338612021</v>
      </c>
    </row>
    <row r="209" spans="1:42" s="17" customFormat="1" x14ac:dyDescent="0.25">
      <c r="C209" s="18"/>
      <c r="AC209" s="36">
        <v>0.12</v>
      </c>
      <c r="AD209" s="39">
        <v>2427.9148514372282</v>
      </c>
      <c r="AE209" s="40">
        <v>2946.4986061131412</v>
      </c>
      <c r="AF209" s="40">
        <v>2828.6386618686147</v>
      </c>
      <c r="AG209" s="40">
        <v>2710.7787176240895</v>
      </c>
      <c r="AH209" s="40">
        <v>2592.9187733795652</v>
      </c>
      <c r="AI209" s="40">
        <v>2475.0588291350391</v>
      </c>
      <c r="AJ209" s="40">
        <v>2357.1988848905116</v>
      </c>
      <c r="AL209" s="17">
        <f t="shared" si="60"/>
        <v>117.85994424452656</v>
      </c>
      <c r="AM209" s="17">
        <f t="shared" si="60"/>
        <v>117.8599442445252</v>
      </c>
      <c r="AN209" s="17">
        <f t="shared" si="60"/>
        <v>117.85994424452429</v>
      </c>
      <c r="AO209" s="17">
        <f t="shared" si="60"/>
        <v>117.8599442445261</v>
      </c>
      <c r="AP209" s="17">
        <f t="shared" si="60"/>
        <v>117.85994424452747</v>
      </c>
    </row>
    <row r="210" spans="1:42" s="17" customFormat="1" x14ac:dyDescent="0.25">
      <c r="C210" s="18"/>
    </row>
    <row r="211" spans="1:42" s="17" customFormat="1" x14ac:dyDescent="0.25">
      <c r="A211" s="17" t="s">
        <v>151</v>
      </c>
      <c r="B211" s="19" t="s">
        <v>46</v>
      </c>
      <c r="C211" s="20"/>
      <c r="D211" s="19"/>
      <c r="E211" s="19"/>
      <c r="F211" s="19"/>
      <c r="G211" s="19"/>
      <c r="H211" s="19"/>
      <c r="I211" s="19"/>
      <c r="J211" s="19"/>
      <c r="K211" s="19"/>
      <c r="L211" s="19"/>
      <c r="M211" s="19"/>
      <c r="N211" s="19"/>
      <c r="O211" s="19"/>
      <c r="P211" s="19"/>
      <c r="Q211" s="19"/>
    </row>
    <row r="212" spans="1:42" s="17" customFormat="1" x14ac:dyDescent="0.25">
      <c r="B212" s="21" t="s">
        <v>45</v>
      </c>
      <c r="C212" s="22"/>
      <c r="D212" s="21"/>
      <c r="E212" s="21"/>
      <c r="F212" s="21"/>
      <c r="G212" s="21"/>
      <c r="H212" s="21"/>
      <c r="I212" s="21"/>
      <c r="J212" s="21"/>
      <c r="K212" s="21"/>
      <c r="L212" s="21"/>
      <c r="M212" s="21"/>
      <c r="N212" s="21"/>
      <c r="O212" s="21"/>
      <c r="P212" s="21"/>
      <c r="Q212" s="21"/>
    </row>
    <row r="213" spans="1:42" s="17" customFormat="1" x14ac:dyDescent="0.25">
      <c r="B213" s="23" t="s">
        <v>43</v>
      </c>
      <c r="C213" s="18" t="s">
        <v>155</v>
      </c>
      <c r="D213" s="23"/>
      <c r="E213" s="23"/>
      <c r="F213" s="23"/>
      <c r="G213" s="23"/>
      <c r="H213" s="23"/>
      <c r="I213" s="23"/>
      <c r="J213" s="23"/>
      <c r="K213" s="23"/>
      <c r="L213" s="23"/>
      <c r="M213" s="23"/>
      <c r="N213" s="23"/>
      <c r="O213" s="23"/>
      <c r="P213" s="24">
        <v>2681.5</v>
      </c>
      <c r="Q213" s="24">
        <v>2490.5</v>
      </c>
      <c r="R213" s="24">
        <v>2504.3000000000002</v>
      </c>
      <c r="S213" s="24">
        <v>2571.9</v>
      </c>
      <c r="T213" s="24">
        <v>2616.6999999999998</v>
      </c>
      <c r="U213" s="24">
        <v>2609.5</v>
      </c>
      <c r="V213" s="24">
        <v>2695.3</v>
      </c>
      <c r="W213" s="24">
        <v>2698.7</v>
      </c>
      <c r="X213" s="24">
        <v>1988.2</v>
      </c>
      <c r="Y213" s="24">
        <v>1562.2</v>
      </c>
      <c r="Z213" s="24">
        <v>2237.1999999999998</v>
      </c>
      <c r="AA213" s="24">
        <v>3021.7</v>
      </c>
    </row>
    <row r="214" spans="1:42" s="17" customFormat="1" x14ac:dyDescent="0.25">
      <c r="B214" s="23" t="s">
        <v>42</v>
      </c>
      <c r="C214" s="18" t="s">
        <v>155</v>
      </c>
      <c r="D214" s="23"/>
      <c r="E214" s="23"/>
      <c r="F214" s="23"/>
      <c r="G214" s="23"/>
      <c r="H214" s="23"/>
      <c r="I214" s="23"/>
      <c r="J214" s="23"/>
      <c r="K214" s="23"/>
      <c r="L214" s="23"/>
      <c r="M214" s="23"/>
      <c r="N214" s="23"/>
      <c r="O214" s="23"/>
      <c r="P214" s="24">
        <v>1528</v>
      </c>
      <c r="Q214" s="24">
        <v>1536.1</v>
      </c>
      <c r="R214" s="24">
        <v>1556.8</v>
      </c>
      <c r="S214" s="24">
        <v>1864.4</v>
      </c>
      <c r="T214" s="24">
        <v>1851.7</v>
      </c>
      <c r="U214" s="24">
        <v>1556.3</v>
      </c>
      <c r="V214" s="24">
        <v>1773.6</v>
      </c>
      <c r="W214" s="24">
        <v>1679.1</v>
      </c>
      <c r="X214" s="24">
        <v>1235.4000000000001</v>
      </c>
      <c r="Y214" s="24">
        <v>399.2</v>
      </c>
      <c r="Z214" s="24">
        <v>644.6</v>
      </c>
      <c r="AA214" s="24">
        <v>983.2</v>
      </c>
    </row>
    <row r="215" spans="1:42" s="17" customFormat="1" x14ac:dyDescent="0.25">
      <c r="B215" s="23" t="s">
        <v>41</v>
      </c>
      <c r="C215" s="18" t="s">
        <v>155</v>
      </c>
      <c r="D215" s="23"/>
      <c r="E215" s="23"/>
      <c r="F215" s="23"/>
      <c r="G215" s="23"/>
      <c r="H215" s="23"/>
      <c r="I215" s="23"/>
      <c r="J215" s="23"/>
      <c r="K215" s="23"/>
      <c r="L215" s="23"/>
      <c r="M215" s="23"/>
      <c r="N215" s="23"/>
      <c r="O215" s="23"/>
      <c r="P215" s="24">
        <v>486.4</v>
      </c>
      <c r="Q215" s="24">
        <v>529.70000000000005</v>
      </c>
      <c r="R215" s="24">
        <v>492.1</v>
      </c>
      <c r="S215" s="24">
        <v>500.6</v>
      </c>
      <c r="T215" s="24">
        <v>525</v>
      </c>
      <c r="U215" s="24">
        <v>501.7</v>
      </c>
      <c r="V215" s="24">
        <v>517.79999999999995</v>
      </c>
      <c r="W215" s="24">
        <v>642.5</v>
      </c>
      <c r="X215" s="24">
        <v>652.4</v>
      </c>
      <c r="Y215" s="24">
        <v>722.9</v>
      </c>
      <c r="Z215" s="24">
        <v>788.3</v>
      </c>
      <c r="AA215" s="24">
        <v>763.8</v>
      </c>
      <c r="AB215" s="25"/>
      <c r="AC215" s="25"/>
      <c r="AD215" s="25"/>
      <c r="AE215" s="25"/>
      <c r="AF215" s="25"/>
    </row>
    <row r="216" spans="1:42" s="17" customFormat="1" x14ac:dyDescent="0.25">
      <c r="B216" s="23" t="s">
        <v>40</v>
      </c>
      <c r="C216" s="18" t="s">
        <v>155</v>
      </c>
      <c r="D216" s="23"/>
      <c r="E216" s="23"/>
      <c r="F216" s="23"/>
      <c r="G216" s="23"/>
      <c r="H216" s="23"/>
      <c r="I216" s="23"/>
      <c r="J216" s="23"/>
      <c r="K216" s="23"/>
      <c r="L216" s="23"/>
      <c r="M216" s="23"/>
      <c r="N216" s="23"/>
      <c r="O216" s="23"/>
      <c r="P216" s="24">
        <v>789.2</v>
      </c>
      <c r="Q216" s="24">
        <v>825.1</v>
      </c>
      <c r="R216" s="24">
        <v>825.2</v>
      </c>
      <c r="S216" s="24">
        <v>857.9</v>
      </c>
      <c r="T216" s="24">
        <v>826.9</v>
      </c>
      <c r="U216" s="24">
        <v>830.6</v>
      </c>
      <c r="V216" s="24">
        <v>848.2</v>
      </c>
      <c r="W216" s="24">
        <v>827.3</v>
      </c>
      <c r="X216" s="24">
        <v>746.7</v>
      </c>
      <c r="Y216" s="24">
        <v>2379.3000000000002</v>
      </c>
      <c r="Z216" s="24">
        <v>775.7</v>
      </c>
      <c r="AA216" s="41">
        <f>SUM(AA221:AA222)</f>
        <v>2587.8000000000002</v>
      </c>
    </row>
    <row r="217" spans="1:42" s="17" customFormat="1" x14ac:dyDescent="0.25">
      <c r="B217" s="23" t="s">
        <v>39</v>
      </c>
      <c r="C217" s="18" t="s">
        <v>155</v>
      </c>
      <c r="D217" s="23"/>
      <c r="E217" s="23"/>
      <c r="F217" s="23"/>
      <c r="G217" s="23"/>
      <c r="H217" s="23"/>
      <c r="I217" s="23"/>
      <c r="J217" s="23"/>
      <c r="K217" s="23"/>
      <c r="L217" s="23"/>
      <c r="M217" s="23"/>
      <c r="N217" s="23"/>
      <c r="O217" s="23"/>
      <c r="P217" s="24">
        <v>7.1</v>
      </c>
      <c r="Q217" s="24">
        <v>13.9</v>
      </c>
      <c r="R217" s="24">
        <v>15</v>
      </c>
      <c r="S217" s="24">
        <v>16.7</v>
      </c>
      <c r="T217" s="24">
        <v>19.7</v>
      </c>
      <c r="U217" s="24">
        <v>23.4</v>
      </c>
      <c r="V217" s="24">
        <v>23.1</v>
      </c>
      <c r="W217" s="24">
        <v>22</v>
      </c>
      <c r="X217" s="24">
        <v>15.6</v>
      </c>
      <c r="Y217" s="24">
        <v>13.4</v>
      </c>
      <c r="Z217" s="24">
        <v>16.5</v>
      </c>
      <c r="AA217" s="41">
        <f>SUM(AA223:AA225)</f>
        <v>49.4</v>
      </c>
    </row>
    <row r="218" spans="1:42" s="42" customFormat="1" x14ac:dyDescent="0.25">
      <c r="B218" s="21" t="s">
        <v>27</v>
      </c>
      <c r="C218" s="22" t="s">
        <v>155</v>
      </c>
      <c r="D218" s="21"/>
      <c r="E218" s="21"/>
      <c r="F218" s="21"/>
      <c r="G218" s="21"/>
      <c r="H218" s="21"/>
      <c r="I218" s="21"/>
      <c r="J218" s="21"/>
      <c r="K218" s="21"/>
      <c r="L218" s="21"/>
      <c r="M218" s="21"/>
      <c r="N218" s="21"/>
      <c r="O218" s="21"/>
      <c r="P218" s="2">
        <v>5492.2</v>
      </c>
      <c r="Q218" s="2">
        <v>5395.3</v>
      </c>
      <c r="R218" s="2">
        <v>5393.4</v>
      </c>
      <c r="S218" s="2">
        <v>5811.6</v>
      </c>
      <c r="T218" s="2">
        <v>5840</v>
      </c>
      <c r="U218" s="2">
        <v>5521.49</v>
      </c>
      <c r="V218" s="2">
        <v>5857.91</v>
      </c>
      <c r="W218" s="2">
        <v>5869.55</v>
      </c>
      <c r="X218" s="2">
        <v>4638.3500000000004</v>
      </c>
      <c r="Y218" s="2">
        <v>3464.33</v>
      </c>
      <c r="Z218" s="2">
        <v>4462.3</v>
      </c>
      <c r="AA218" s="2">
        <v>7405.9</v>
      </c>
    </row>
    <row r="219" spans="1:42" s="42" customFormat="1" x14ac:dyDescent="0.25">
      <c r="B219" s="43" t="s">
        <v>160</v>
      </c>
      <c r="C219" s="22"/>
      <c r="D219" s="21"/>
      <c r="E219" s="21"/>
      <c r="F219" s="21"/>
      <c r="G219" s="21"/>
      <c r="H219" s="21"/>
      <c r="I219" s="21"/>
      <c r="J219" s="21"/>
      <c r="K219" s="21"/>
      <c r="L219" s="21"/>
      <c r="M219" s="21"/>
      <c r="N219" s="21"/>
      <c r="O219" s="21"/>
      <c r="P219" s="44">
        <f t="shared" ref="P219:Z219" si="61">P218-SUM(P213:P217)</f>
        <v>0</v>
      </c>
      <c r="Q219" s="44">
        <f t="shared" si="61"/>
        <v>0</v>
      </c>
      <c r="R219" s="44">
        <f t="shared" si="61"/>
        <v>0</v>
      </c>
      <c r="S219" s="44">
        <f t="shared" si="61"/>
        <v>0.1000000000003638</v>
      </c>
      <c r="T219" s="44">
        <f t="shared" si="61"/>
        <v>0</v>
      </c>
      <c r="U219" s="44">
        <f t="shared" si="61"/>
        <v>-1.0000000000218279E-2</v>
      </c>
      <c r="V219" s="44">
        <f t="shared" si="61"/>
        <v>-9.0000000000145519E-2</v>
      </c>
      <c r="W219" s="44">
        <f t="shared" si="61"/>
        <v>-4.9999999999272404E-2</v>
      </c>
      <c r="X219" s="44">
        <f t="shared" si="61"/>
        <v>4.9999999999272404E-2</v>
      </c>
      <c r="Y219" s="44">
        <f t="shared" si="61"/>
        <v>-1612.67</v>
      </c>
      <c r="Z219" s="44">
        <f t="shared" si="61"/>
        <v>0</v>
      </c>
      <c r="AA219" s="44">
        <f>AA218-SUM(AA213:AA217)</f>
        <v>0</v>
      </c>
    </row>
    <row r="220" spans="1:42" s="17" customFormat="1" x14ac:dyDescent="0.25">
      <c r="B220" s="45"/>
      <c r="C220" s="18"/>
      <c r="D220" s="45"/>
      <c r="E220" s="45"/>
      <c r="F220" s="45"/>
      <c r="G220" s="45"/>
      <c r="H220" s="45"/>
      <c r="I220" s="45"/>
      <c r="J220" s="45"/>
      <c r="K220" s="45"/>
      <c r="L220" s="45"/>
      <c r="M220" s="45"/>
      <c r="N220" s="45"/>
      <c r="O220" s="45"/>
      <c r="P220" s="45"/>
      <c r="Q220" s="45"/>
    </row>
    <row r="221" spans="1:42" s="17" customFormat="1" x14ac:dyDescent="0.25">
      <c r="B221" s="32" t="s">
        <v>38</v>
      </c>
      <c r="C221" s="18" t="s">
        <v>155</v>
      </c>
      <c r="D221" s="32"/>
      <c r="E221" s="32"/>
      <c r="F221" s="32"/>
      <c r="G221" s="32"/>
      <c r="H221" s="32"/>
      <c r="I221" s="32"/>
      <c r="J221" s="32"/>
      <c r="K221" s="32"/>
      <c r="L221" s="32"/>
      <c r="M221" s="32"/>
      <c r="N221" s="32"/>
      <c r="O221" s="32"/>
      <c r="P221" s="32"/>
      <c r="Q221" s="32"/>
      <c r="Y221" s="17">
        <f>Y216+Y219</f>
        <v>766.63000000000011</v>
      </c>
      <c r="AA221" s="24">
        <v>802.6</v>
      </c>
      <c r="AJ221" s="57"/>
    </row>
    <row r="222" spans="1:42" s="17" customFormat="1" x14ac:dyDescent="0.25">
      <c r="B222" s="32" t="s">
        <v>37</v>
      </c>
      <c r="C222" s="18" t="s">
        <v>155</v>
      </c>
      <c r="D222" s="32"/>
      <c r="E222" s="32"/>
      <c r="F222" s="32"/>
      <c r="G222" s="32"/>
      <c r="H222" s="32"/>
      <c r="I222" s="32"/>
      <c r="J222" s="32"/>
      <c r="K222" s="32"/>
      <c r="L222" s="32"/>
      <c r="M222" s="32"/>
      <c r="N222" s="32"/>
      <c r="O222" s="32"/>
      <c r="P222" s="32"/>
      <c r="Q222" s="32"/>
      <c r="Y222" s="17">
        <f>-Y219</f>
        <v>1612.67</v>
      </c>
      <c r="AA222" s="24">
        <v>1785.2</v>
      </c>
    </row>
    <row r="223" spans="1:42" s="17" customFormat="1" x14ac:dyDescent="0.25">
      <c r="B223" s="32" t="s">
        <v>36</v>
      </c>
      <c r="C223" s="18" t="s">
        <v>155</v>
      </c>
      <c r="D223" s="32"/>
      <c r="E223" s="32"/>
      <c r="F223" s="32"/>
      <c r="G223" s="32"/>
      <c r="H223" s="32"/>
      <c r="I223" s="32"/>
      <c r="J223" s="32"/>
      <c r="K223" s="32"/>
      <c r="L223" s="32"/>
      <c r="M223" s="32"/>
      <c r="N223" s="32"/>
      <c r="O223" s="32"/>
      <c r="P223" s="32"/>
      <c r="Q223" s="32"/>
      <c r="AA223" s="24">
        <v>28.9</v>
      </c>
      <c r="AJ223" s="31"/>
    </row>
    <row r="224" spans="1:42" s="17" customFormat="1" x14ac:dyDescent="0.25">
      <c r="B224" s="32" t="s">
        <v>35</v>
      </c>
      <c r="C224" s="18" t="s">
        <v>155</v>
      </c>
      <c r="D224" s="32"/>
      <c r="E224" s="32"/>
      <c r="F224" s="32"/>
      <c r="G224" s="32"/>
      <c r="H224" s="32"/>
      <c r="I224" s="32"/>
      <c r="J224" s="32"/>
      <c r="K224" s="32"/>
      <c r="L224" s="32"/>
      <c r="M224" s="32"/>
      <c r="N224" s="32"/>
      <c r="O224" s="32"/>
      <c r="P224" s="32"/>
      <c r="Q224" s="32"/>
      <c r="AA224" s="24">
        <v>2.9</v>
      </c>
      <c r="AJ224" s="31"/>
    </row>
    <row r="225" spans="2:32" s="17" customFormat="1" x14ac:dyDescent="0.25">
      <c r="B225" s="32" t="s">
        <v>34</v>
      </c>
      <c r="C225" s="18" t="s">
        <v>155</v>
      </c>
      <c r="D225" s="32"/>
      <c r="E225" s="32"/>
      <c r="F225" s="32"/>
      <c r="G225" s="32"/>
      <c r="H225" s="32"/>
      <c r="I225" s="32"/>
      <c r="J225" s="32"/>
      <c r="K225" s="32"/>
      <c r="L225" s="32"/>
      <c r="M225" s="32"/>
      <c r="N225" s="32"/>
      <c r="O225" s="32"/>
      <c r="P225" s="32"/>
      <c r="Q225" s="32"/>
      <c r="AA225" s="24">
        <v>17.600000000000001</v>
      </c>
    </row>
    <row r="226" spans="2:32" s="17" customFormat="1" x14ac:dyDescent="0.25">
      <c r="B226" s="23"/>
      <c r="C226" s="18"/>
      <c r="D226" s="23"/>
      <c r="E226" s="23"/>
      <c r="F226" s="23"/>
      <c r="G226" s="23"/>
      <c r="H226" s="23"/>
      <c r="I226" s="23"/>
      <c r="J226" s="23"/>
      <c r="K226" s="23"/>
      <c r="L226" s="23"/>
      <c r="M226" s="23"/>
      <c r="N226" s="23"/>
      <c r="O226" s="23"/>
      <c r="P226" s="23"/>
      <c r="Q226" s="23"/>
      <c r="AA226" s="24"/>
    </row>
    <row r="227" spans="2:32" s="17" customFormat="1" x14ac:dyDescent="0.25">
      <c r="B227" s="21" t="s">
        <v>44</v>
      </c>
      <c r="D227" s="21"/>
      <c r="E227" s="21"/>
      <c r="F227" s="21"/>
      <c r="G227" s="21"/>
      <c r="H227" s="21"/>
      <c r="I227" s="21"/>
      <c r="J227" s="21"/>
      <c r="K227" s="21"/>
      <c r="L227" s="21"/>
      <c r="M227" s="21"/>
      <c r="N227" s="21"/>
      <c r="O227" s="21"/>
      <c r="P227" s="21"/>
      <c r="Q227" s="21"/>
    </row>
    <row r="228" spans="2:32" s="17" customFormat="1" x14ac:dyDescent="0.25">
      <c r="B228" s="23" t="s">
        <v>43</v>
      </c>
      <c r="C228" s="18" t="s">
        <v>155</v>
      </c>
      <c r="D228" s="23"/>
      <c r="E228" s="23"/>
      <c r="F228" s="23"/>
      <c r="G228" s="23"/>
      <c r="H228" s="23"/>
      <c r="I228" s="23"/>
      <c r="J228" s="23"/>
      <c r="K228" s="23"/>
      <c r="L228" s="23"/>
      <c r="M228" s="23"/>
      <c r="N228" s="23"/>
      <c r="O228" s="23"/>
      <c r="P228" s="24">
        <v>1011.9</v>
      </c>
      <c r="Q228" s="24">
        <v>841</v>
      </c>
      <c r="R228" s="24">
        <v>870.5</v>
      </c>
      <c r="S228" s="24">
        <v>961.6</v>
      </c>
      <c r="T228" s="24">
        <v>984.1</v>
      </c>
      <c r="U228" s="24">
        <v>977.1</v>
      </c>
      <c r="V228" s="24">
        <v>1023.2</v>
      </c>
      <c r="W228" s="24">
        <v>1023.3</v>
      </c>
      <c r="X228" s="24">
        <v>749.3</v>
      </c>
      <c r="Y228" s="24">
        <v>570.9</v>
      </c>
      <c r="Z228" s="24">
        <v>846.2</v>
      </c>
      <c r="AA228" s="24">
        <v>1239.9000000000001</v>
      </c>
    </row>
    <row r="229" spans="2:32" s="17" customFormat="1" x14ac:dyDescent="0.25">
      <c r="B229" s="23" t="s">
        <v>42</v>
      </c>
      <c r="C229" s="18" t="s">
        <v>155</v>
      </c>
      <c r="D229" s="23"/>
      <c r="E229" s="23"/>
      <c r="F229" s="23"/>
      <c r="G229" s="23"/>
      <c r="H229" s="23"/>
      <c r="I229" s="23"/>
      <c r="J229" s="23"/>
      <c r="K229" s="23"/>
      <c r="L229" s="23"/>
      <c r="M229" s="23"/>
      <c r="N229" s="23"/>
      <c r="O229" s="23"/>
      <c r="P229" s="24">
        <v>195.3</v>
      </c>
      <c r="Q229" s="24">
        <v>201.3</v>
      </c>
      <c r="R229" s="24">
        <v>207.7</v>
      </c>
      <c r="S229" s="24">
        <v>205.4</v>
      </c>
      <c r="T229" s="24">
        <v>218.6</v>
      </c>
      <c r="U229" s="24">
        <v>207.7</v>
      </c>
      <c r="V229" s="24">
        <v>216.9</v>
      </c>
      <c r="W229" s="24">
        <v>228.4</v>
      </c>
      <c r="X229" s="24">
        <v>149.4</v>
      </c>
      <c r="Y229" s="24">
        <v>72.2</v>
      </c>
      <c r="Z229" s="24">
        <v>114.4</v>
      </c>
      <c r="AA229" s="24">
        <v>167.8</v>
      </c>
    </row>
    <row r="230" spans="2:32" s="17" customFormat="1" x14ac:dyDescent="0.25">
      <c r="B230" s="23" t="s">
        <v>41</v>
      </c>
      <c r="C230" s="18" t="s">
        <v>155</v>
      </c>
      <c r="D230" s="23"/>
      <c r="E230" s="23"/>
      <c r="F230" s="23"/>
      <c r="G230" s="23"/>
      <c r="H230" s="23"/>
      <c r="I230" s="23"/>
      <c r="J230" s="23"/>
      <c r="K230" s="23"/>
      <c r="L230" s="23"/>
      <c r="M230" s="23"/>
      <c r="N230" s="23"/>
      <c r="O230" s="23"/>
      <c r="P230" s="24">
        <v>386.7</v>
      </c>
      <c r="Q230" s="24">
        <v>420.5</v>
      </c>
      <c r="R230" s="24">
        <v>390.7</v>
      </c>
      <c r="S230" s="24">
        <v>397.5</v>
      </c>
      <c r="T230" s="24">
        <v>423.4</v>
      </c>
      <c r="U230" s="24">
        <v>398.3</v>
      </c>
      <c r="V230" s="24">
        <v>411</v>
      </c>
      <c r="W230" s="24">
        <v>510.4</v>
      </c>
      <c r="X230" s="24">
        <v>518.29999999999995</v>
      </c>
      <c r="Y230" s="24">
        <v>574.29999999999995</v>
      </c>
      <c r="Z230" s="24">
        <v>626.29999999999995</v>
      </c>
      <c r="AA230" s="24">
        <v>608.20000000000005</v>
      </c>
      <c r="AB230" s="25">
        <f>AB261-12</f>
        <v>677</v>
      </c>
      <c r="AC230" s="25">
        <f>AC261-12</f>
        <v>682</v>
      </c>
      <c r="AD230" s="25">
        <f>AD261-12</f>
        <v>704</v>
      </c>
      <c r="AE230" s="25">
        <f>AE261-12</f>
        <v>726</v>
      </c>
      <c r="AF230" s="25">
        <f>AF261-12</f>
        <v>750</v>
      </c>
    </row>
    <row r="231" spans="2:32" s="17" customFormat="1" x14ac:dyDescent="0.25">
      <c r="B231" s="23" t="s">
        <v>40</v>
      </c>
      <c r="C231" s="18" t="s">
        <v>155</v>
      </c>
      <c r="D231" s="23"/>
      <c r="E231" s="23"/>
      <c r="F231" s="23"/>
      <c r="G231" s="23"/>
      <c r="H231" s="23"/>
      <c r="I231" s="23"/>
      <c r="J231" s="23"/>
      <c r="K231" s="23"/>
      <c r="L231" s="23"/>
      <c r="M231" s="23"/>
      <c r="N231" s="23"/>
      <c r="O231" s="23"/>
      <c r="P231" s="24">
        <v>136.5</v>
      </c>
      <c r="Q231" s="24">
        <v>68.2</v>
      </c>
      <c r="R231" s="24">
        <v>57.6</v>
      </c>
      <c r="S231" s="24">
        <v>58.7</v>
      </c>
      <c r="T231" s="24">
        <v>55.6</v>
      </c>
      <c r="U231" s="24">
        <v>54.1</v>
      </c>
      <c r="V231" s="24">
        <v>53.9</v>
      </c>
      <c r="W231" s="24">
        <v>58.7</v>
      </c>
      <c r="X231" s="24">
        <v>59.7</v>
      </c>
      <c r="Y231" s="24">
        <v>189</v>
      </c>
      <c r="Z231" s="24">
        <v>77.599999999999994</v>
      </c>
      <c r="AA231" s="41">
        <f>SUM(AA236:AA237)</f>
        <v>253.5</v>
      </c>
    </row>
    <row r="232" spans="2:32" s="17" customFormat="1" x14ac:dyDescent="0.25">
      <c r="B232" s="23" t="s">
        <v>39</v>
      </c>
      <c r="C232" s="18" t="s">
        <v>155</v>
      </c>
      <c r="D232" s="23"/>
      <c r="E232" s="23"/>
      <c r="F232" s="23"/>
      <c r="G232" s="23"/>
      <c r="H232" s="23"/>
      <c r="I232" s="23"/>
      <c r="J232" s="23"/>
      <c r="K232" s="23"/>
      <c r="L232" s="23"/>
      <c r="M232" s="23"/>
      <c r="N232" s="23"/>
      <c r="O232" s="23"/>
      <c r="P232" s="24">
        <v>1.7</v>
      </c>
      <c r="Q232" s="24">
        <v>3.4</v>
      </c>
      <c r="R232" s="24">
        <v>3.6</v>
      </c>
      <c r="S232" s="24">
        <v>4.0999999999999996</v>
      </c>
      <c r="T232" s="24">
        <v>4.8</v>
      </c>
      <c r="U232" s="24">
        <v>5.7</v>
      </c>
      <c r="V232" s="24">
        <v>5.6</v>
      </c>
      <c r="W232" s="24">
        <v>5.3</v>
      </c>
      <c r="X232" s="24">
        <v>3.8</v>
      </c>
      <c r="Y232" s="24">
        <v>3.3</v>
      </c>
      <c r="Z232" s="24">
        <v>4</v>
      </c>
      <c r="AA232" s="41">
        <f>SUM(AA238:AA240)</f>
        <v>12</v>
      </c>
    </row>
    <row r="233" spans="2:32" s="42" customFormat="1" x14ac:dyDescent="0.25">
      <c r="B233" s="21" t="s">
        <v>27</v>
      </c>
      <c r="C233" s="22" t="s">
        <v>155</v>
      </c>
      <c r="D233" s="21"/>
      <c r="E233" s="21"/>
      <c r="F233" s="21"/>
      <c r="G233" s="21"/>
      <c r="H233" s="21"/>
      <c r="I233" s="21"/>
      <c r="J233" s="21"/>
      <c r="K233" s="21"/>
      <c r="L233" s="21"/>
      <c r="M233" s="21"/>
      <c r="N233" s="21"/>
      <c r="O233" s="21"/>
      <c r="P233" s="2">
        <v>1732.1</v>
      </c>
      <c r="Q233" s="2">
        <v>1576.8</v>
      </c>
      <c r="R233" s="2">
        <v>1530.1</v>
      </c>
      <c r="S233" s="2">
        <v>1627.3</v>
      </c>
      <c r="T233" s="2">
        <v>1686.5</v>
      </c>
      <c r="U233" s="2">
        <v>1642.82</v>
      </c>
      <c r="V233" s="2">
        <v>1710.62</v>
      </c>
      <c r="W233" s="2">
        <v>1826.21</v>
      </c>
      <c r="X233" s="2">
        <v>1480.49</v>
      </c>
      <c r="Y233" s="2">
        <v>1281.83</v>
      </c>
      <c r="Z233" s="2">
        <v>1668.4</v>
      </c>
      <c r="AA233" s="2">
        <v>2281.4</v>
      </c>
    </row>
    <row r="234" spans="2:32" s="42" customFormat="1" x14ac:dyDescent="0.25">
      <c r="B234" s="43" t="s">
        <v>160</v>
      </c>
      <c r="C234" s="22"/>
      <c r="D234" s="21"/>
      <c r="E234" s="21"/>
      <c r="F234" s="21"/>
      <c r="G234" s="21"/>
      <c r="H234" s="21"/>
      <c r="I234" s="21"/>
      <c r="J234" s="21"/>
      <c r="K234" s="21"/>
      <c r="L234" s="21"/>
      <c r="M234" s="21"/>
      <c r="N234" s="21"/>
      <c r="O234" s="21"/>
      <c r="P234" s="44">
        <f t="shared" ref="P234" si="62">P233-SUM(P228:P232)</f>
        <v>0</v>
      </c>
      <c r="Q234" s="44">
        <f t="shared" ref="Q234" si="63">Q233-SUM(Q228:Q232)</f>
        <v>42.399999999999864</v>
      </c>
      <c r="R234" s="44">
        <f t="shared" ref="R234" si="64">R233-SUM(R228:R232)</f>
        <v>0</v>
      </c>
      <c r="S234" s="44">
        <f t="shared" ref="S234" si="65">S233-SUM(S228:S232)</f>
        <v>0</v>
      </c>
      <c r="T234" s="44">
        <f t="shared" ref="T234" si="66">T233-SUM(T228:T232)</f>
        <v>0</v>
      </c>
      <c r="U234" s="44">
        <f t="shared" ref="U234" si="67">U233-SUM(U228:U232)</f>
        <v>-7.999999999992724E-2</v>
      </c>
      <c r="V234" s="44">
        <f t="shared" ref="V234" si="68">V233-SUM(V228:V232)</f>
        <v>1.9999999999754436E-2</v>
      </c>
      <c r="W234" s="44">
        <f t="shared" ref="W234" si="69">W233-SUM(W228:W232)</f>
        <v>0.11000000000012733</v>
      </c>
      <c r="X234" s="44">
        <f t="shared" ref="X234" si="70">X233-SUM(X228:X232)</f>
        <v>-9.9999999999909051E-3</v>
      </c>
      <c r="Y234" s="44">
        <f t="shared" ref="Y234" si="71">Y233-SUM(Y228:Y232)</f>
        <v>-127.87000000000012</v>
      </c>
      <c r="Z234" s="44">
        <f t="shared" ref="Z234" si="72">Z233-SUM(Z228:Z232)</f>
        <v>-9.9999999999909051E-2</v>
      </c>
      <c r="AA234" s="44">
        <f>AA233-SUM(AA228:AA232)</f>
        <v>0</v>
      </c>
    </row>
    <row r="235" spans="2:32" s="17" customFormat="1" x14ac:dyDescent="0.25">
      <c r="B235" s="45"/>
      <c r="C235" s="18"/>
      <c r="D235" s="45"/>
      <c r="E235" s="45"/>
      <c r="F235" s="45"/>
      <c r="G235" s="45"/>
      <c r="H235" s="45"/>
      <c r="I235" s="45"/>
      <c r="J235" s="45"/>
      <c r="K235" s="45"/>
      <c r="L235" s="45"/>
      <c r="M235" s="45"/>
      <c r="N235" s="45"/>
      <c r="O235" s="45"/>
      <c r="P235" s="45"/>
      <c r="Q235" s="45"/>
    </row>
    <row r="236" spans="2:32" s="17" customFormat="1" x14ac:dyDescent="0.25">
      <c r="B236" s="32" t="s">
        <v>38</v>
      </c>
      <c r="C236" s="18" t="s">
        <v>155</v>
      </c>
      <c r="D236" s="32"/>
      <c r="E236" s="32"/>
      <c r="F236" s="32"/>
      <c r="G236" s="32"/>
      <c r="H236" s="32"/>
      <c r="I236" s="32"/>
      <c r="J236" s="32"/>
      <c r="K236" s="32"/>
      <c r="L236" s="32"/>
      <c r="M236" s="32"/>
      <c r="N236" s="32"/>
      <c r="O236" s="32"/>
      <c r="P236" s="32"/>
      <c r="Q236" s="32"/>
      <c r="Y236" s="17">
        <f>Y231+Y234</f>
        <v>61.129999999999882</v>
      </c>
      <c r="AA236" s="24">
        <v>80.3</v>
      </c>
    </row>
    <row r="237" spans="2:32" s="17" customFormat="1" x14ac:dyDescent="0.25">
      <c r="B237" s="32" t="s">
        <v>37</v>
      </c>
      <c r="C237" s="18" t="s">
        <v>155</v>
      </c>
      <c r="D237" s="32"/>
      <c r="E237" s="32"/>
      <c r="F237" s="32"/>
      <c r="G237" s="32"/>
      <c r="H237" s="32"/>
      <c r="I237" s="32"/>
      <c r="J237" s="32"/>
      <c r="K237" s="32"/>
      <c r="L237" s="32"/>
      <c r="M237" s="32"/>
      <c r="N237" s="32"/>
      <c r="O237" s="32"/>
      <c r="P237" s="32"/>
      <c r="Q237" s="32"/>
      <c r="Y237" s="17">
        <f>-Y234</f>
        <v>127.87000000000012</v>
      </c>
      <c r="AA237" s="24">
        <v>173.2</v>
      </c>
    </row>
    <row r="238" spans="2:32" s="17" customFormat="1" x14ac:dyDescent="0.25">
      <c r="B238" s="32" t="s">
        <v>36</v>
      </c>
      <c r="C238" s="18" t="s">
        <v>155</v>
      </c>
      <c r="D238" s="32"/>
      <c r="E238" s="32"/>
      <c r="F238" s="32"/>
      <c r="G238" s="32"/>
      <c r="H238" s="32"/>
      <c r="I238" s="32"/>
      <c r="J238" s="32"/>
      <c r="K238" s="32"/>
      <c r="L238" s="32"/>
      <c r="M238" s="32"/>
      <c r="N238" s="32"/>
      <c r="O238" s="32"/>
      <c r="P238" s="32"/>
      <c r="Q238" s="32"/>
      <c r="AA238" s="24">
        <v>7</v>
      </c>
    </row>
    <row r="239" spans="2:32" s="17" customFormat="1" x14ac:dyDescent="0.25">
      <c r="B239" s="32" t="s">
        <v>35</v>
      </c>
      <c r="C239" s="18" t="s">
        <v>155</v>
      </c>
      <c r="D239" s="32"/>
      <c r="E239" s="32"/>
      <c r="F239" s="32"/>
      <c r="G239" s="32"/>
      <c r="H239" s="32"/>
      <c r="I239" s="32"/>
      <c r="J239" s="32"/>
      <c r="K239" s="32"/>
      <c r="L239" s="32"/>
      <c r="M239" s="32"/>
      <c r="N239" s="32"/>
      <c r="O239" s="32"/>
      <c r="P239" s="32"/>
      <c r="Q239" s="32"/>
      <c r="AA239" s="24">
        <v>0.7</v>
      </c>
    </row>
    <row r="240" spans="2:32" s="17" customFormat="1" x14ac:dyDescent="0.25">
      <c r="B240" s="32" t="s">
        <v>34</v>
      </c>
      <c r="C240" s="18" t="s">
        <v>155</v>
      </c>
      <c r="D240" s="32"/>
      <c r="E240" s="32"/>
      <c r="F240" s="32"/>
      <c r="G240" s="32"/>
      <c r="H240" s="32"/>
      <c r="I240" s="32"/>
      <c r="J240" s="32"/>
      <c r="K240" s="32"/>
      <c r="L240" s="32"/>
      <c r="M240" s="32"/>
      <c r="N240" s="32"/>
      <c r="O240" s="32"/>
      <c r="P240" s="32"/>
      <c r="Q240" s="32"/>
      <c r="AA240" s="24">
        <v>4.3</v>
      </c>
    </row>
    <row r="241" spans="1:32" s="17" customFormat="1" x14ac:dyDescent="0.25">
      <c r="B241" s="23"/>
      <c r="C241" s="18"/>
      <c r="D241" s="23"/>
      <c r="E241" s="23"/>
      <c r="F241" s="23"/>
      <c r="G241" s="23"/>
      <c r="H241" s="23"/>
      <c r="I241" s="23"/>
      <c r="J241" s="23"/>
      <c r="K241" s="23"/>
      <c r="L241" s="23"/>
      <c r="M241" s="23"/>
      <c r="N241" s="23"/>
      <c r="O241" s="23"/>
      <c r="P241" s="23"/>
      <c r="Q241" s="23"/>
      <c r="AA241" s="24"/>
    </row>
    <row r="242" spans="1:32" s="17" customFormat="1" x14ac:dyDescent="0.25">
      <c r="B242" s="21" t="s">
        <v>33</v>
      </c>
      <c r="C242" s="22"/>
      <c r="D242" s="21"/>
      <c r="E242" s="21"/>
      <c r="F242" s="21"/>
      <c r="G242" s="21"/>
      <c r="H242" s="21"/>
      <c r="I242" s="21"/>
      <c r="J242" s="21"/>
      <c r="K242" s="21"/>
      <c r="L242" s="21"/>
      <c r="M242" s="21"/>
      <c r="N242" s="21"/>
      <c r="O242" s="21"/>
      <c r="P242" s="21"/>
      <c r="Q242" s="21"/>
    </row>
    <row r="243" spans="1:32" s="17" customFormat="1" x14ac:dyDescent="0.25">
      <c r="B243" s="23" t="s">
        <v>32</v>
      </c>
      <c r="C243" s="18" t="s">
        <v>158</v>
      </c>
      <c r="D243" s="23"/>
      <c r="E243" s="23"/>
      <c r="F243" s="23"/>
      <c r="G243" s="23"/>
      <c r="H243" s="23"/>
      <c r="I243" s="23"/>
      <c r="J243" s="23"/>
      <c r="K243" s="23"/>
      <c r="L243" s="23"/>
      <c r="M243" s="23"/>
      <c r="N243" s="23"/>
      <c r="O243" s="23"/>
      <c r="P243" s="46">
        <f t="shared" ref="P243:AA243" si="73">P228/P213</f>
        <v>0.37736341599850831</v>
      </c>
      <c r="Q243" s="46">
        <f t="shared" si="73"/>
        <v>0.33768319614535236</v>
      </c>
      <c r="R243" s="46">
        <f t="shared" si="73"/>
        <v>0.34760212434612464</v>
      </c>
      <c r="S243" s="46">
        <f t="shared" si="73"/>
        <v>0.37388700960379484</v>
      </c>
      <c r="T243" s="46">
        <f t="shared" si="73"/>
        <v>0.37608438109068676</v>
      </c>
      <c r="U243" s="46">
        <f t="shared" si="73"/>
        <v>0.37443954780609312</v>
      </c>
      <c r="V243" s="46">
        <f t="shared" si="73"/>
        <v>0.37962378955960374</v>
      </c>
      <c r="W243" s="46">
        <f t="shared" si="73"/>
        <v>0.37918256938525957</v>
      </c>
      <c r="X243" s="46">
        <f t="shared" si="73"/>
        <v>0.3768735539684136</v>
      </c>
      <c r="Y243" s="46">
        <f t="shared" si="73"/>
        <v>0.36544616566380744</v>
      </c>
      <c r="Z243" s="46">
        <f t="shared" si="73"/>
        <v>0.37824065796531381</v>
      </c>
      <c r="AA243" s="46">
        <f t="shared" si="73"/>
        <v>0.41033193235595861</v>
      </c>
    </row>
    <row r="244" spans="1:32" s="17" customFormat="1" x14ac:dyDescent="0.25">
      <c r="B244" s="23" t="s">
        <v>31</v>
      </c>
      <c r="C244" s="18" t="s">
        <v>158</v>
      </c>
      <c r="D244" s="23"/>
      <c r="E244" s="23"/>
      <c r="F244" s="23"/>
      <c r="G244" s="23"/>
      <c r="H244" s="23"/>
      <c r="I244" s="23"/>
      <c r="J244" s="23"/>
      <c r="K244" s="23"/>
      <c r="L244" s="23"/>
      <c r="M244" s="23"/>
      <c r="N244" s="23"/>
      <c r="O244" s="23"/>
      <c r="P244" s="46">
        <f t="shared" ref="P244:AA244" si="74">P229/P214</f>
        <v>0.12781413612565445</v>
      </c>
      <c r="Q244" s="46">
        <f t="shared" si="74"/>
        <v>0.13104615584922857</v>
      </c>
      <c r="R244" s="46">
        <f t="shared" si="74"/>
        <v>0.13341469681397738</v>
      </c>
      <c r="S244" s="46">
        <f t="shared" si="74"/>
        <v>0.11016949152542373</v>
      </c>
      <c r="T244" s="46">
        <f t="shared" si="74"/>
        <v>0.11805368040179294</v>
      </c>
      <c r="U244" s="46">
        <f t="shared" si="74"/>
        <v>0.13345755959647881</v>
      </c>
      <c r="V244" s="46">
        <f t="shared" si="74"/>
        <v>0.12229364005412721</v>
      </c>
      <c r="W244" s="46">
        <f t="shared" si="74"/>
        <v>0.13602525162289322</v>
      </c>
      <c r="X244" s="46">
        <f t="shared" si="74"/>
        <v>0.1209324915007285</v>
      </c>
      <c r="Y244" s="46">
        <f t="shared" si="74"/>
        <v>0.1808617234468938</v>
      </c>
      <c r="Z244" s="46">
        <f t="shared" si="74"/>
        <v>0.17747440273037543</v>
      </c>
      <c r="AA244" s="46">
        <f t="shared" si="74"/>
        <v>0.17066720911310007</v>
      </c>
    </row>
    <row r="245" spans="1:32" s="17" customFormat="1" x14ac:dyDescent="0.25">
      <c r="B245" s="23" t="s">
        <v>6</v>
      </c>
      <c r="C245" s="18" t="s">
        <v>158</v>
      </c>
      <c r="D245" s="23"/>
      <c r="E245" s="23"/>
      <c r="F245" s="23"/>
      <c r="G245" s="23"/>
      <c r="H245" s="23"/>
      <c r="I245" s="23"/>
      <c r="J245" s="23"/>
      <c r="K245" s="23"/>
      <c r="L245" s="23"/>
      <c r="M245" s="23"/>
      <c r="N245" s="23"/>
      <c r="O245" s="23"/>
      <c r="P245" s="46">
        <f t="shared" ref="P245:AA245" si="75">P230/P215</f>
        <v>0.79502467105263164</v>
      </c>
      <c r="Q245" s="46">
        <f t="shared" si="75"/>
        <v>0.79384557296582969</v>
      </c>
      <c r="R245" s="46">
        <f t="shared" si="75"/>
        <v>0.79394432026010964</v>
      </c>
      <c r="S245" s="46">
        <f t="shared" si="75"/>
        <v>0.79404714342788651</v>
      </c>
      <c r="T245" s="46">
        <f t="shared" si="75"/>
        <v>0.80647619047619046</v>
      </c>
      <c r="U245" s="46">
        <f t="shared" si="75"/>
        <v>0.79390073749252543</v>
      </c>
      <c r="V245" s="46">
        <f t="shared" si="75"/>
        <v>0.79374275782155279</v>
      </c>
      <c r="W245" s="46">
        <f t="shared" si="75"/>
        <v>0.79439688715953305</v>
      </c>
      <c r="X245" s="46">
        <f t="shared" si="75"/>
        <v>0.79445125689760876</v>
      </c>
      <c r="Y245" s="46">
        <f t="shared" si="75"/>
        <v>0.79443906487757643</v>
      </c>
      <c r="Z245" s="46">
        <f t="shared" si="75"/>
        <v>0.79449448179627047</v>
      </c>
      <c r="AA245" s="46">
        <f t="shared" si="75"/>
        <v>0.79628174914899197</v>
      </c>
      <c r="AB245" s="25"/>
      <c r="AC245" s="25"/>
      <c r="AD245" s="25"/>
      <c r="AE245" s="25"/>
      <c r="AF245" s="25"/>
    </row>
    <row r="246" spans="1:32" s="17" customFormat="1" x14ac:dyDescent="0.25">
      <c r="B246" s="23" t="s">
        <v>21</v>
      </c>
      <c r="C246" s="18" t="s">
        <v>158</v>
      </c>
      <c r="D246" s="23"/>
      <c r="E246" s="23"/>
      <c r="F246" s="23"/>
      <c r="G246" s="23"/>
      <c r="H246" s="23"/>
      <c r="I246" s="23"/>
      <c r="J246" s="23"/>
      <c r="K246" s="23"/>
      <c r="L246" s="23"/>
      <c r="M246" s="23"/>
      <c r="N246" s="23"/>
      <c r="O246" s="23"/>
      <c r="P246" s="46">
        <f t="shared" ref="P246:AA246" si="76">P231/P216</f>
        <v>0.17295995945261022</v>
      </c>
      <c r="Q246" s="46">
        <f t="shared" si="76"/>
        <v>8.2656647679069203E-2</v>
      </c>
      <c r="R246" s="46">
        <f t="shared" si="76"/>
        <v>6.9801260300533199E-2</v>
      </c>
      <c r="S246" s="46">
        <f t="shared" si="76"/>
        <v>6.8422893111085209E-2</v>
      </c>
      <c r="T246" s="46">
        <f t="shared" si="76"/>
        <v>6.723908574192769E-2</v>
      </c>
      <c r="U246" s="46">
        <f t="shared" si="76"/>
        <v>6.5133638333734645E-2</v>
      </c>
      <c r="V246" s="46">
        <f t="shared" si="76"/>
        <v>6.3546333411931138E-2</v>
      </c>
      <c r="W246" s="46">
        <f t="shared" si="76"/>
        <v>7.0953704822917935E-2</v>
      </c>
      <c r="X246" s="46">
        <f t="shared" si="76"/>
        <v>7.9951787866613097E-2</v>
      </c>
      <c r="Y246" s="46">
        <f t="shared" si="76"/>
        <v>7.9435127978817299E-2</v>
      </c>
      <c r="Z246" s="46">
        <f t="shared" si="76"/>
        <v>0.10003867474539124</v>
      </c>
      <c r="AA246" s="46">
        <f t="shared" si="76"/>
        <v>9.7959656851379542E-2</v>
      </c>
    </row>
    <row r="247" spans="1:32" s="17" customFormat="1" x14ac:dyDescent="0.25">
      <c r="B247" s="23" t="s">
        <v>28</v>
      </c>
      <c r="C247" s="18" t="s">
        <v>158</v>
      </c>
      <c r="D247" s="23"/>
      <c r="E247" s="23"/>
      <c r="F247" s="23"/>
      <c r="G247" s="23"/>
      <c r="H247" s="23"/>
      <c r="I247" s="23"/>
      <c r="J247" s="23"/>
      <c r="K247" s="23"/>
      <c r="L247" s="23"/>
      <c r="M247" s="23"/>
      <c r="N247" s="23"/>
      <c r="O247" s="23"/>
      <c r="P247" s="46">
        <f t="shared" ref="P247:AA247" si="77">P232/P217</f>
        <v>0.23943661971830987</v>
      </c>
      <c r="Q247" s="46">
        <f t="shared" si="77"/>
        <v>0.24460431654676257</v>
      </c>
      <c r="R247" s="46">
        <f t="shared" si="77"/>
        <v>0.24000000000000002</v>
      </c>
      <c r="S247" s="46">
        <f t="shared" si="77"/>
        <v>0.24550898203592814</v>
      </c>
      <c r="T247" s="46">
        <f t="shared" si="77"/>
        <v>0.24365482233502539</v>
      </c>
      <c r="U247" s="46">
        <f t="shared" si="77"/>
        <v>0.24358974358974361</v>
      </c>
      <c r="V247" s="46">
        <f t="shared" si="77"/>
        <v>0.2424242424242424</v>
      </c>
      <c r="W247" s="46">
        <f t="shared" si="77"/>
        <v>0.24090909090909091</v>
      </c>
      <c r="X247" s="46">
        <f t="shared" si="77"/>
        <v>0.24358974358974358</v>
      </c>
      <c r="Y247" s="46">
        <f t="shared" si="77"/>
        <v>0.2462686567164179</v>
      </c>
      <c r="Z247" s="46">
        <f t="shared" si="77"/>
        <v>0.24242424242424243</v>
      </c>
      <c r="AA247" s="46">
        <f t="shared" si="77"/>
        <v>0.24291497975708504</v>
      </c>
    </row>
    <row r="248" spans="1:32" s="42" customFormat="1" x14ac:dyDescent="0.25">
      <c r="B248" s="21" t="s">
        <v>27</v>
      </c>
      <c r="C248" s="22" t="s">
        <v>158</v>
      </c>
      <c r="D248" s="21"/>
      <c r="E248" s="21"/>
      <c r="F248" s="21"/>
      <c r="G248" s="21"/>
      <c r="H248" s="21"/>
      <c r="I248" s="21"/>
      <c r="J248" s="21"/>
      <c r="K248" s="21"/>
      <c r="L248" s="21"/>
      <c r="M248" s="21"/>
      <c r="N248" s="21"/>
      <c r="O248" s="21"/>
      <c r="P248" s="47">
        <f t="shared" ref="P248:AA248" si="78">P233/P218</f>
        <v>0.31537453115327191</v>
      </c>
      <c r="Q248" s="47">
        <f t="shared" si="78"/>
        <v>0.29225436954386225</v>
      </c>
      <c r="R248" s="47">
        <f t="shared" si="78"/>
        <v>0.283698594578559</v>
      </c>
      <c r="S248" s="47">
        <f t="shared" si="78"/>
        <v>0.28000894762199735</v>
      </c>
      <c r="T248" s="47">
        <f t="shared" si="78"/>
        <v>0.28878424657534246</v>
      </c>
      <c r="U248" s="47">
        <f t="shared" si="78"/>
        <v>0.29753200675904512</v>
      </c>
      <c r="V248" s="47">
        <f t="shared" si="78"/>
        <v>0.29201882582695876</v>
      </c>
      <c r="W248" s="47">
        <f t="shared" si="78"/>
        <v>0.31113288071487594</v>
      </c>
      <c r="X248" s="47">
        <f t="shared" si="78"/>
        <v>0.31918462384253021</v>
      </c>
      <c r="Y248" s="47">
        <f t="shared" si="78"/>
        <v>0.37000805350529536</v>
      </c>
      <c r="Z248" s="47">
        <f t="shared" si="78"/>
        <v>0.37388790534029537</v>
      </c>
      <c r="AA248" s="47">
        <f t="shared" si="78"/>
        <v>0.30805168851861359</v>
      </c>
    </row>
    <row r="249" spans="1:32" s="42" customFormat="1" x14ac:dyDescent="0.25">
      <c r="B249" s="21"/>
      <c r="C249" s="22"/>
      <c r="D249" s="21"/>
      <c r="E249" s="21"/>
      <c r="F249" s="21"/>
      <c r="G249" s="21"/>
      <c r="H249" s="21"/>
      <c r="I249" s="21"/>
      <c r="J249" s="21"/>
      <c r="K249" s="21"/>
      <c r="L249" s="21"/>
      <c r="M249" s="21"/>
      <c r="N249" s="21"/>
      <c r="O249" s="21"/>
      <c r="P249" s="47"/>
      <c r="Q249" s="47"/>
      <c r="R249" s="47"/>
      <c r="S249" s="47"/>
      <c r="T249" s="47"/>
      <c r="U249" s="47"/>
      <c r="V249" s="47"/>
      <c r="W249" s="47"/>
      <c r="X249" s="47"/>
      <c r="Y249" s="47"/>
      <c r="Z249" s="47"/>
      <c r="AA249" s="47"/>
    </row>
    <row r="250" spans="1:32" s="17" customFormat="1" hidden="1" outlineLevel="1" x14ac:dyDescent="0.25">
      <c r="B250" s="21" t="s">
        <v>163</v>
      </c>
      <c r="C250" s="18"/>
      <c r="D250" s="23"/>
      <c r="E250" s="23"/>
      <c r="F250" s="23"/>
      <c r="G250" s="23"/>
      <c r="H250" s="23"/>
      <c r="I250" s="23"/>
      <c r="J250" s="23"/>
      <c r="K250" s="23"/>
      <c r="L250" s="23"/>
      <c r="M250" s="23"/>
      <c r="N250" s="23"/>
      <c r="O250" s="23"/>
      <c r="P250" s="23"/>
      <c r="Q250" s="23"/>
      <c r="AA250" s="24"/>
      <c r="AF250" s="59">
        <f t="shared" ref="AF250:AF253" si="79">(AF262/W262)^(1/9)-1</f>
        <v>7.4086823298189497E-3</v>
      </c>
    </row>
    <row r="251" spans="1:32" hidden="1" outlineLevel="1" x14ac:dyDescent="0.25">
      <c r="B251" s="48" t="s">
        <v>5</v>
      </c>
      <c r="R251" s="49">
        <v>0.79400000000000004</v>
      </c>
      <c r="S251" s="49">
        <v>0.79400000000000004</v>
      </c>
      <c r="T251" s="49">
        <v>0.79400000000000004</v>
      </c>
      <c r="U251" s="49">
        <v>0.79400000000000004</v>
      </c>
      <c r="V251" s="49">
        <v>0.79400000000000004</v>
      </c>
      <c r="W251" s="49">
        <v>0.79400000000000004</v>
      </c>
      <c r="X251" s="49">
        <v>0.79400000000000004</v>
      </c>
      <c r="Y251" s="49">
        <v>0.79400000000000004</v>
      </c>
      <c r="Z251" s="49">
        <v>0.79400000000000004</v>
      </c>
      <c r="AA251" s="49">
        <v>0.79400000000000004</v>
      </c>
      <c r="AF251" s="59">
        <f t="shared" si="79"/>
        <v>-1.7284519315133196E-2</v>
      </c>
    </row>
    <row r="252" spans="1:32" hidden="1" outlineLevel="1" x14ac:dyDescent="0.25">
      <c r="B252" s="48" t="s">
        <v>4</v>
      </c>
      <c r="R252" s="49">
        <v>0.9</v>
      </c>
      <c r="S252" s="49">
        <v>0.9</v>
      </c>
      <c r="T252" s="49">
        <v>0.9</v>
      </c>
      <c r="U252" s="49">
        <v>0.9</v>
      </c>
      <c r="V252" s="49">
        <v>0.9</v>
      </c>
      <c r="W252" s="49">
        <v>0.9</v>
      </c>
      <c r="X252" s="49">
        <v>0.9</v>
      </c>
      <c r="Y252" s="49">
        <v>0.9</v>
      </c>
      <c r="Z252" s="49">
        <v>0.9</v>
      </c>
      <c r="AA252" s="49">
        <v>0.9</v>
      </c>
      <c r="AF252" s="59">
        <f t="shared" si="79"/>
        <v>0.17538708261517089</v>
      </c>
    </row>
    <row r="253" spans="1:32" hidden="1" outlineLevel="1" x14ac:dyDescent="0.25">
      <c r="AF253" s="59">
        <f t="shared" si="79"/>
        <v>6.8682235007103687E-2</v>
      </c>
    </row>
    <row r="254" spans="1:32" s="17" customFormat="1" collapsed="1" x14ac:dyDescent="0.25">
      <c r="A254" s="17" t="s">
        <v>151</v>
      </c>
      <c r="B254" s="19" t="s">
        <v>30</v>
      </c>
      <c r="C254" s="20"/>
      <c r="D254" s="19"/>
      <c r="E254" s="19"/>
      <c r="F254" s="19"/>
      <c r="G254" s="19"/>
      <c r="H254" s="19"/>
      <c r="I254" s="19"/>
      <c r="J254" s="19"/>
      <c r="K254" s="19"/>
      <c r="L254" s="19"/>
      <c r="M254" s="19"/>
      <c r="N254" s="19"/>
      <c r="O254" s="19"/>
      <c r="P254" s="19"/>
      <c r="Q254" s="19"/>
      <c r="AA254" s="24"/>
      <c r="AF254" s="59"/>
    </row>
    <row r="255" spans="1:32" s="17" customFormat="1" x14ac:dyDescent="0.25">
      <c r="B255" s="19"/>
      <c r="C255" s="20"/>
      <c r="D255" s="19"/>
      <c r="E255" s="19"/>
      <c r="F255" s="19"/>
      <c r="G255" s="19"/>
      <c r="H255" s="19"/>
      <c r="I255" s="19"/>
      <c r="J255" s="19"/>
      <c r="K255" s="19"/>
      <c r="L255" s="19"/>
      <c r="M255" s="19"/>
      <c r="N255" s="19"/>
      <c r="O255" s="19"/>
      <c r="P255" s="19"/>
      <c r="Q255" s="19"/>
      <c r="AA255" s="24"/>
      <c r="AF255" s="59"/>
    </row>
    <row r="256" spans="1:32" s="17" customFormat="1" x14ac:dyDescent="0.25">
      <c r="B256" s="58" t="s">
        <v>176</v>
      </c>
      <c r="C256" s="20"/>
      <c r="D256" s="19"/>
      <c r="E256" s="19"/>
      <c r="F256" s="19"/>
      <c r="G256" s="19"/>
      <c r="H256" s="19"/>
      <c r="I256" s="19"/>
      <c r="J256" s="19"/>
      <c r="K256" s="19"/>
      <c r="L256" s="19"/>
      <c r="M256" s="19"/>
      <c r="N256" s="19"/>
      <c r="O256" s="19"/>
      <c r="P256" s="19"/>
      <c r="Q256" s="19"/>
      <c r="AA256" s="24"/>
      <c r="AF256" s="59"/>
    </row>
    <row r="257" spans="2:32" s="17" customFormat="1" x14ac:dyDescent="0.25">
      <c r="B257" s="58" t="s">
        <v>175</v>
      </c>
      <c r="C257" s="20"/>
      <c r="D257" s="19"/>
      <c r="E257" s="19"/>
      <c r="F257" s="19"/>
      <c r="G257" s="19"/>
      <c r="H257" s="19"/>
      <c r="I257" s="19"/>
      <c r="J257" s="19"/>
      <c r="K257" s="19"/>
      <c r="L257" s="19"/>
      <c r="M257" s="19"/>
      <c r="N257" s="19"/>
      <c r="O257" s="19"/>
      <c r="P257" s="19"/>
      <c r="Q257" s="19"/>
      <c r="AA257" s="24"/>
      <c r="AF257" s="59"/>
    </row>
    <row r="258" spans="2:32" s="17" customFormat="1" x14ac:dyDescent="0.25">
      <c r="B258" s="19"/>
      <c r="C258" s="20"/>
      <c r="D258" s="19"/>
      <c r="E258" s="19"/>
      <c r="F258" s="19"/>
      <c r="G258" s="19"/>
      <c r="H258" s="19"/>
      <c r="I258" s="19"/>
      <c r="J258" s="19"/>
      <c r="K258" s="19"/>
      <c r="L258" s="19"/>
      <c r="M258" s="19"/>
      <c r="N258" s="19"/>
      <c r="O258" s="19"/>
      <c r="P258" s="19"/>
      <c r="Q258" s="19"/>
      <c r="AA258" s="24"/>
      <c r="AF258" s="59"/>
    </row>
    <row r="259" spans="2:32" s="17" customFormat="1" x14ac:dyDescent="0.25">
      <c r="B259" s="19"/>
      <c r="C259" s="20"/>
      <c r="D259" s="19"/>
      <c r="E259" s="19"/>
      <c r="F259" s="19"/>
      <c r="G259" s="19"/>
      <c r="H259" s="19"/>
      <c r="I259" s="19"/>
      <c r="J259" s="19"/>
      <c r="K259" s="19"/>
      <c r="L259" s="19"/>
      <c r="M259" s="19"/>
      <c r="N259" s="19"/>
      <c r="O259" s="19"/>
      <c r="P259" s="19"/>
      <c r="Q259" s="19"/>
      <c r="AA259" s="24"/>
    </row>
    <row r="260" spans="2:32" s="17" customFormat="1" x14ac:dyDescent="0.25">
      <c r="B260" s="21" t="s">
        <v>29</v>
      </c>
      <c r="C260" s="22"/>
      <c r="D260" s="21"/>
      <c r="E260" s="21"/>
      <c r="F260" s="21"/>
      <c r="G260" s="21"/>
      <c r="H260" s="21"/>
      <c r="I260" s="21"/>
      <c r="J260" s="21"/>
      <c r="K260" s="21"/>
      <c r="L260" s="21"/>
      <c r="M260" s="21"/>
      <c r="N260" s="21"/>
      <c r="O260" s="21"/>
      <c r="P260" s="21"/>
      <c r="Q260" s="21"/>
      <c r="AA260" s="24"/>
    </row>
    <row r="261" spans="2:32" s="17" customFormat="1" x14ac:dyDescent="0.25">
      <c r="B261" s="23" t="s">
        <v>6</v>
      </c>
      <c r="C261" s="18" t="s">
        <v>155</v>
      </c>
      <c r="D261" s="23"/>
      <c r="E261" s="23"/>
      <c r="F261" s="23"/>
      <c r="G261" s="23"/>
      <c r="H261" s="23"/>
      <c r="I261" s="23"/>
      <c r="J261" s="23"/>
      <c r="K261" s="23"/>
      <c r="L261" s="23"/>
      <c r="M261" s="23"/>
      <c r="N261" s="24"/>
      <c r="O261" s="24"/>
      <c r="P261" s="24">
        <v>428.2</v>
      </c>
      <c r="Q261" s="24">
        <v>428.9</v>
      </c>
      <c r="R261" s="24">
        <v>394.1</v>
      </c>
      <c r="S261" s="24">
        <v>401</v>
      </c>
      <c r="T261" s="24">
        <v>427</v>
      </c>
      <c r="U261" s="24">
        <v>402</v>
      </c>
      <c r="V261" s="24">
        <v>415</v>
      </c>
      <c r="W261" s="24">
        <v>523</v>
      </c>
      <c r="X261" s="24">
        <v>530</v>
      </c>
      <c r="Y261" s="24">
        <v>586</v>
      </c>
      <c r="Z261" s="24">
        <v>638</v>
      </c>
      <c r="AA261" s="24">
        <v>621</v>
      </c>
      <c r="AB261" s="24">
        <v>689</v>
      </c>
      <c r="AC261" s="25">
        <v>694</v>
      </c>
      <c r="AD261" s="25">
        <v>716</v>
      </c>
      <c r="AE261" s="25">
        <v>738</v>
      </c>
      <c r="AF261" s="25">
        <v>762</v>
      </c>
    </row>
    <row r="262" spans="2:32" s="17" customFormat="1" x14ac:dyDescent="0.25">
      <c r="B262" s="23" t="s">
        <v>32</v>
      </c>
      <c r="C262" s="18" t="s">
        <v>155</v>
      </c>
      <c r="D262" s="23"/>
      <c r="E262" s="23"/>
      <c r="F262" s="23"/>
      <c r="G262" s="23"/>
      <c r="H262" s="23"/>
      <c r="I262" s="23"/>
      <c r="J262" s="23"/>
      <c r="K262" s="23"/>
      <c r="L262" s="23"/>
      <c r="M262" s="23"/>
      <c r="N262" s="24"/>
      <c r="O262" s="24"/>
      <c r="P262" s="24">
        <v>1076.8</v>
      </c>
      <c r="Q262" s="24">
        <v>1009.9</v>
      </c>
      <c r="R262" s="24">
        <v>967.1</v>
      </c>
      <c r="S262" s="24">
        <v>1059</v>
      </c>
      <c r="T262" s="24">
        <v>1079</v>
      </c>
      <c r="U262" s="24">
        <v>1070</v>
      </c>
      <c r="V262" s="24">
        <v>1115</v>
      </c>
      <c r="W262" s="24">
        <v>1121</v>
      </c>
      <c r="X262" s="24">
        <v>844</v>
      </c>
      <c r="Y262" s="24">
        <v>665</v>
      </c>
      <c r="Z262" s="24">
        <v>940</v>
      </c>
      <c r="AA262" s="24">
        <v>1365</v>
      </c>
      <c r="AB262" s="24">
        <v>1383</v>
      </c>
      <c r="AC262" s="25">
        <v>1407</v>
      </c>
      <c r="AD262" s="25">
        <v>1282</v>
      </c>
      <c r="AE262" s="25">
        <v>1164</v>
      </c>
      <c r="AF262" s="25">
        <v>1198</v>
      </c>
    </row>
    <row r="263" spans="2:32" s="17" customFormat="1" x14ac:dyDescent="0.25">
      <c r="B263" s="23" t="s">
        <v>31</v>
      </c>
      <c r="C263" s="18" t="s">
        <v>155</v>
      </c>
      <c r="D263" s="23"/>
      <c r="E263" s="23"/>
      <c r="F263" s="23"/>
      <c r="G263" s="23"/>
      <c r="H263" s="23"/>
      <c r="I263" s="23"/>
      <c r="J263" s="23"/>
      <c r="K263" s="23"/>
      <c r="L263" s="23"/>
      <c r="M263" s="23"/>
      <c r="N263" s="24"/>
      <c r="O263" s="24"/>
      <c r="P263" s="24">
        <v>216.3</v>
      </c>
      <c r="Q263" s="24">
        <v>200.8</v>
      </c>
      <c r="R263" s="24">
        <v>208.7</v>
      </c>
      <c r="S263" s="24">
        <v>217</v>
      </c>
      <c r="T263" s="24">
        <v>228</v>
      </c>
      <c r="U263" s="24">
        <v>227</v>
      </c>
      <c r="V263" s="24">
        <v>222</v>
      </c>
      <c r="W263" s="24">
        <v>241</v>
      </c>
      <c r="X263" s="24">
        <v>161</v>
      </c>
      <c r="Y263" s="24">
        <v>146</v>
      </c>
      <c r="Z263" s="24">
        <v>142</v>
      </c>
      <c r="AA263" s="24">
        <v>180</v>
      </c>
      <c r="AB263" s="24">
        <v>208</v>
      </c>
      <c r="AC263" s="25">
        <v>196</v>
      </c>
      <c r="AD263" s="25">
        <v>201</v>
      </c>
      <c r="AE263" s="25">
        <v>205</v>
      </c>
      <c r="AF263" s="25">
        <v>206</v>
      </c>
    </row>
    <row r="264" spans="2:32" s="17" customFormat="1" x14ac:dyDescent="0.25">
      <c r="B264" s="23" t="s">
        <v>21</v>
      </c>
      <c r="C264" s="18" t="s">
        <v>155</v>
      </c>
      <c r="D264" s="23"/>
      <c r="E264" s="23"/>
      <c r="F264" s="23"/>
      <c r="G264" s="23"/>
      <c r="H264" s="23"/>
      <c r="I264" s="23"/>
      <c r="J264" s="23"/>
      <c r="K264" s="23"/>
      <c r="L264" s="23"/>
      <c r="M264" s="23"/>
      <c r="N264" s="24"/>
      <c r="O264" s="24"/>
      <c r="P264" s="24">
        <v>91.5</v>
      </c>
      <c r="Q264" s="24">
        <v>87.5</v>
      </c>
      <c r="R264" s="24">
        <v>82.5</v>
      </c>
      <c r="S264" s="24">
        <v>82</v>
      </c>
      <c r="T264" s="24">
        <v>77</v>
      </c>
      <c r="U264" s="24">
        <v>74</v>
      </c>
      <c r="V264" s="24">
        <v>72</v>
      </c>
      <c r="W264" s="24">
        <v>110</v>
      </c>
      <c r="X264" s="24">
        <v>166</v>
      </c>
      <c r="Y264" s="24">
        <v>221</v>
      </c>
      <c r="Z264" s="24">
        <v>292</v>
      </c>
      <c r="AA264" s="24">
        <v>287</v>
      </c>
      <c r="AB264" s="24">
        <v>277</v>
      </c>
      <c r="AC264" s="25">
        <v>435</v>
      </c>
      <c r="AD264" s="25">
        <v>451</v>
      </c>
      <c r="AE264" s="25">
        <v>461</v>
      </c>
      <c r="AF264" s="25">
        <v>471</v>
      </c>
    </row>
    <row r="265" spans="2:32" s="17" customFormat="1" x14ac:dyDescent="0.25">
      <c r="B265" s="23" t="s">
        <v>28</v>
      </c>
      <c r="C265" s="18" t="s">
        <v>155</v>
      </c>
      <c r="D265" s="23"/>
      <c r="E265" s="23"/>
      <c r="F265" s="23"/>
      <c r="G265" s="23"/>
      <c r="H265" s="23"/>
      <c r="I265" s="23"/>
      <c r="J265" s="23"/>
      <c r="K265" s="23"/>
      <c r="L265" s="23"/>
      <c r="M265" s="23"/>
      <c r="N265" s="24"/>
      <c r="O265" s="24"/>
      <c r="P265" s="24">
        <v>18.399999999999999</v>
      </c>
      <c r="Q265" s="24">
        <v>18.2</v>
      </c>
      <c r="R265" s="24">
        <v>19.899999999999999</v>
      </c>
      <c r="S265" s="24">
        <v>22</v>
      </c>
      <c r="T265" s="24">
        <v>23</v>
      </c>
      <c r="U265" s="24">
        <v>26</v>
      </c>
      <c r="V265" s="24">
        <v>28</v>
      </c>
      <c r="W265" s="24">
        <v>11</v>
      </c>
      <c r="X265" s="24">
        <v>10</v>
      </c>
      <c r="Y265" s="24">
        <v>9</v>
      </c>
      <c r="Z265" s="24">
        <v>10</v>
      </c>
      <c r="AA265" s="24">
        <v>17</v>
      </c>
      <c r="AB265" s="24">
        <v>18</v>
      </c>
      <c r="AC265" s="25">
        <v>18</v>
      </c>
      <c r="AD265" s="25">
        <v>19</v>
      </c>
      <c r="AE265" s="25">
        <v>20</v>
      </c>
      <c r="AF265" s="25">
        <v>20</v>
      </c>
    </row>
    <row r="266" spans="2:32" s="42" customFormat="1" x14ac:dyDescent="0.25">
      <c r="B266" s="21" t="s">
        <v>27</v>
      </c>
      <c r="C266" s="22" t="s">
        <v>155</v>
      </c>
      <c r="D266" s="21"/>
      <c r="E266" s="21"/>
      <c r="F266" s="21"/>
      <c r="G266" s="21"/>
      <c r="H266" s="21"/>
      <c r="I266" s="21"/>
      <c r="J266" s="21"/>
      <c r="K266" s="21"/>
      <c r="L266" s="21"/>
      <c r="M266" s="21"/>
      <c r="P266" s="42">
        <f t="shared" ref="P266:AF266" si="80">SUM(P261:P265)</f>
        <v>1831.2</v>
      </c>
      <c r="Q266" s="42">
        <f t="shared" si="80"/>
        <v>1745.3</v>
      </c>
      <c r="R266" s="42">
        <f t="shared" si="80"/>
        <v>1672.3000000000002</v>
      </c>
      <c r="S266" s="42">
        <f t="shared" si="80"/>
        <v>1781</v>
      </c>
      <c r="T266" s="42">
        <f t="shared" si="80"/>
        <v>1834</v>
      </c>
      <c r="U266" s="42">
        <f t="shared" si="80"/>
        <v>1799</v>
      </c>
      <c r="V266" s="42">
        <f t="shared" si="80"/>
        <v>1852</v>
      </c>
      <c r="W266" s="42">
        <f t="shared" si="80"/>
        <v>2006</v>
      </c>
      <c r="X266" s="42">
        <f t="shared" si="80"/>
        <v>1711</v>
      </c>
      <c r="Y266" s="42">
        <f t="shared" si="80"/>
        <v>1627</v>
      </c>
      <c r="Z266" s="42">
        <f t="shared" si="80"/>
        <v>2022</v>
      </c>
      <c r="AA266" s="42">
        <f t="shared" si="80"/>
        <v>2470</v>
      </c>
      <c r="AB266" s="42">
        <f t="shared" ref="AB266" si="81">SUM(AB261:AB265)</f>
        <v>2575</v>
      </c>
      <c r="AC266" s="42">
        <f t="shared" si="80"/>
        <v>2750</v>
      </c>
      <c r="AD266" s="42">
        <f t="shared" si="80"/>
        <v>2669</v>
      </c>
      <c r="AE266" s="42">
        <f t="shared" si="80"/>
        <v>2588</v>
      </c>
      <c r="AF266" s="42">
        <f t="shared" si="80"/>
        <v>2657</v>
      </c>
    </row>
    <row r="267" spans="2:32" s="42" customFormat="1" x14ac:dyDescent="0.2">
      <c r="B267" s="45" t="s">
        <v>26</v>
      </c>
      <c r="C267" s="18" t="s">
        <v>155</v>
      </c>
      <c r="D267" s="21"/>
      <c r="E267" s="21"/>
      <c r="F267" s="21"/>
      <c r="G267" s="50">
        <v>1326</v>
      </c>
      <c r="H267" s="50">
        <v>1324.1</v>
      </c>
      <c r="I267" s="50">
        <v>1369.3000000000002</v>
      </c>
      <c r="J267" s="50">
        <v>1460.2000000000003</v>
      </c>
      <c r="K267" s="50">
        <v>1508.7000000000003</v>
      </c>
      <c r="L267" s="50">
        <v>1594.6</v>
      </c>
      <c r="M267" s="50">
        <v>1648.6999999999998</v>
      </c>
      <c r="N267" s="50">
        <v>1631.5000000000002</v>
      </c>
      <c r="O267" s="50">
        <v>1651.6</v>
      </c>
      <c r="P267" s="50">
        <v>1730.6</v>
      </c>
      <c r="Q267" s="50">
        <v>1745.4</v>
      </c>
      <c r="R267" s="50">
        <v>1672.1999999999998</v>
      </c>
      <c r="S267" s="50">
        <v>1780.6</v>
      </c>
      <c r="T267" s="50">
        <v>1833.5978105499998</v>
      </c>
      <c r="U267" s="50">
        <v>1798.0714442400001</v>
      </c>
      <c r="V267" s="50">
        <v>1851.2883437299997</v>
      </c>
      <c r="W267" s="50">
        <v>2006.71578475</v>
      </c>
      <c r="X267" s="50">
        <v>1710.5455390100001</v>
      </c>
    </row>
    <row r="268" spans="2:32" s="42" customFormat="1" x14ac:dyDescent="0.2">
      <c r="B268" s="23" t="s">
        <v>25</v>
      </c>
      <c r="C268" s="18"/>
      <c r="D268" s="21"/>
      <c r="E268" s="21"/>
      <c r="F268" s="21"/>
      <c r="G268" s="50"/>
      <c r="H268" s="50"/>
      <c r="I268" s="50"/>
      <c r="J268" s="50"/>
      <c r="K268" s="50"/>
      <c r="L268" s="50"/>
      <c r="M268" s="50"/>
      <c r="N268" s="50"/>
      <c r="O268" s="50"/>
      <c r="P268" s="50"/>
      <c r="Q268" s="50"/>
      <c r="R268" s="50"/>
      <c r="S268" s="50"/>
      <c r="T268" s="50"/>
      <c r="U268" s="50"/>
      <c r="V268" s="50"/>
      <c r="W268" s="50"/>
      <c r="X268" s="50"/>
      <c r="Y268" s="50"/>
      <c r="Z268" s="50"/>
      <c r="AA268" s="50"/>
    </row>
    <row r="269" spans="2:32" s="42" customFormat="1" x14ac:dyDescent="0.2">
      <c r="B269" s="23"/>
      <c r="C269" s="18"/>
      <c r="D269" s="21"/>
      <c r="E269" s="21"/>
      <c r="F269" s="21"/>
      <c r="G269" s="50"/>
      <c r="H269" s="50"/>
      <c r="I269" s="50"/>
      <c r="J269" s="50"/>
      <c r="K269" s="50"/>
      <c r="L269" s="50"/>
      <c r="M269" s="50"/>
      <c r="N269" s="50"/>
      <c r="O269" s="50"/>
      <c r="P269" s="50"/>
      <c r="Q269" s="50"/>
      <c r="R269" s="50"/>
      <c r="S269" s="50"/>
      <c r="T269" s="50"/>
      <c r="U269" s="50"/>
      <c r="V269" s="50"/>
      <c r="W269" s="50"/>
      <c r="X269" s="50"/>
      <c r="Y269" s="50"/>
      <c r="Z269" s="50"/>
      <c r="AA269" s="50"/>
      <c r="AB269" s="51"/>
      <c r="AC269" s="51"/>
      <c r="AD269" s="51"/>
      <c r="AE269" s="51"/>
    </row>
    <row r="270" spans="2:32" s="17" customFormat="1" x14ac:dyDescent="0.25">
      <c r="B270" s="21" t="s">
        <v>161</v>
      </c>
      <c r="C270" s="22"/>
      <c r="D270" s="21"/>
      <c r="E270" s="21"/>
      <c r="F270" s="21"/>
      <c r="G270" s="21"/>
      <c r="H270" s="21"/>
      <c r="I270" s="21"/>
      <c r="J270" s="21"/>
      <c r="K270" s="21"/>
      <c r="L270" s="21"/>
      <c r="M270" s="21"/>
      <c r="N270" s="21"/>
      <c r="O270" s="21"/>
      <c r="P270" s="21"/>
      <c r="Q270" s="21"/>
    </row>
    <row r="271" spans="2:32" s="17" customFormat="1" x14ac:dyDescent="0.25">
      <c r="B271" s="23" t="s">
        <v>24</v>
      </c>
      <c r="C271" s="18" t="s">
        <v>155</v>
      </c>
      <c r="D271" s="23"/>
      <c r="E271" s="23"/>
      <c r="F271" s="23"/>
      <c r="G271" s="23"/>
      <c r="H271" s="23"/>
      <c r="I271" s="23"/>
      <c r="J271" s="23"/>
      <c r="K271" s="23"/>
      <c r="L271" s="23"/>
      <c r="M271" s="23"/>
      <c r="N271" s="23"/>
      <c r="O271" s="23"/>
      <c r="P271" s="41">
        <f t="shared" ref="P271:AA271" si="82">P261-P230</f>
        <v>41.5</v>
      </c>
      <c r="Q271" s="41">
        <f t="shared" si="82"/>
        <v>8.3999999999999773</v>
      </c>
      <c r="R271" s="41">
        <f t="shared" si="82"/>
        <v>3.4000000000000341</v>
      </c>
      <c r="S271" s="41">
        <f t="shared" si="82"/>
        <v>3.5</v>
      </c>
      <c r="T271" s="41">
        <f t="shared" si="82"/>
        <v>3.6000000000000227</v>
      </c>
      <c r="U271" s="41">
        <f t="shared" si="82"/>
        <v>3.6999999999999886</v>
      </c>
      <c r="V271" s="41">
        <f t="shared" si="82"/>
        <v>4</v>
      </c>
      <c r="W271" s="41">
        <f t="shared" si="82"/>
        <v>12.600000000000023</v>
      </c>
      <c r="X271" s="41">
        <f t="shared" si="82"/>
        <v>11.700000000000045</v>
      </c>
      <c r="Y271" s="41">
        <f t="shared" si="82"/>
        <v>11.700000000000045</v>
      </c>
      <c r="Z271" s="41">
        <f t="shared" si="82"/>
        <v>11.700000000000045</v>
      </c>
      <c r="AA271" s="41">
        <f t="shared" si="82"/>
        <v>12.799999999999955</v>
      </c>
    </row>
    <row r="272" spans="2:32" s="17" customFormat="1" x14ac:dyDescent="0.25">
      <c r="B272" s="23" t="s">
        <v>23</v>
      </c>
      <c r="C272" s="18" t="s">
        <v>155</v>
      </c>
      <c r="D272" s="23"/>
      <c r="E272" s="23"/>
      <c r="F272" s="23"/>
      <c r="G272" s="23"/>
      <c r="H272" s="23"/>
      <c r="I272" s="23"/>
      <c r="J272" s="23"/>
      <c r="K272" s="23"/>
      <c r="L272" s="23"/>
      <c r="M272" s="23"/>
      <c r="N272" s="23"/>
      <c r="O272" s="23"/>
      <c r="P272" s="41">
        <f t="shared" ref="P272:AA272" si="83">P262-P228</f>
        <v>64.899999999999977</v>
      </c>
      <c r="Q272" s="41">
        <f t="shared" si="83"/>
        <v>168.89999999999998</v>
      </c>
      <c r="R272" s="41">
        <f t="shared" si="83"/>
        <v>96.600000000000023</v>
      </c>
      <c r="S272" s="41">
        <f t="shared" si="83"/>
        <v>97.399999999999977</v>
      </c>
      <c r="T272" s="41">
        <f t="shared" si="83"/>
        <v>94.899999999999977</v>
      </c>
      <c r="U272" s="41">
        <f t="shared" si="83"/>
        <v>92.899999999999977</v>
      </c>
      <c r="V272" s="41">
        <f t="shared" si="83"/>
        <v>91.799999999999955</v>
      </c>
      <c r="W272" s="41">
        <f t="shared" si="83"/>
        <v>97.700000000000045</v>
      </c>
      <c r="X272" s="41">
        <f t="shared" si="83"/>
        <v>94.700000000000045</v>
      </c>
      <c r="Y272" s="41">
        <f t="shared" si="83"/>
        <v>94.100000000000023</v>
      </c>
      <c r="Z272" s="41">
        <f t="shared" si="83"/>
        <v>93.799999999999955</v>
      </c>
      <c r="AA272" s="41">
        <f t="shared" si="83"/>
        <v>125.09999999999991</v>
      </c>
    </row>
    <row r="273" spans="2:28" s="17" customFormat="1" x14ac:dyDescent="0.25">
      <c r="B273" s="23" t="s">
        <v>22</v>
      </c>
      <c r="C273" s="18" t="s">
        <v>155</v>
      </c>
      <c r="D273" s="23"/>
      <c r="E273" s="23"/>
      <c r="F273" s="23"/>
      <c r="G273" s="23"/>
      <c r="H273" s="23"/>
      <c r="I273" s="23"/>
      <c r="J273" s="23"/>
      <c r="K273" s="23"/>
      <c r="L273" s="23"/>
      <c r="M273" s="23"/>
      <c r="N273" s="23"/>
      <c r="O273" s="23"/>
      <c r="P273" s="41">
        <f t="shared" ref="P273:AA273" si="84">P263-P229</f>
        <v>21</v>
      </c>
      <c r="Q273" s="41">
        <f t="shared" si="84"/>
        <v>-0.5</v>
      </c>
      <c r="R273" s="41">
        <f t="shared" si="84"/>
        <v>1</v>
      </c>
      <c r="S273" s="41">
        <f t="shared" si="84"/>
        <v>11.599999999999994</v>
      </c>
      <c r="T273" s="41">
        <f t="shared" si="84"/>
        <v>9.4000000000000057</v>
      </c>
      <c r="U273" s="41">
        <f t="shared" si="84"/>
        <v>19.300000000000011</v>
      </c>
      <c r="V273" s="41">
        <f t="shared" si="84"/>
        <v>5.0999999999999943</v>
      </c>
      <c r="W273" s="41">
        <f t="shared" si="84"/>
        <v>12.599999999999994</v>
      </c>
      <c r="X273" s="41">
        <f t="shared" si="84"/>
        <v>11.599999999999994</v>
      </c>
      <c r="Y273" s="41">
        <f t="shared" si="84"/>
        <v>73.8</v>
      </c>
      <c r="Z273" s="41">
        <f t="shared" si="84"/>
        <v>27.599999999999994</v>
      </c>
      <c r="AA273" s="41">
        <f t="shared" si="84"/>
        <v>12.199999999999989</v>
      </c>
    </row>
    <row r="274" spans="2:28" s="17" customFormat="1" x14ac:dyDescent="0.25">
      <c r="B274" s="23" t="s">
        <v>21</v>
      </c>
      <c r="C274" s="18" t="s">
        <v>155</v>
      </c>
      <c r="D274" s="23"/>
      <c r="E274" s="23"/>
      <c r="F274" s="23"/>
      <c r="G274" s="23"/>
      <c r="H274" s="23"/>
      <c r="I274" s="23"/>
      <c r="J274" s="23"/>
      <c r="K274" s="23"/>
      <c r="L274" s="23"/>
      <c r="M274" s="23"/>
      <c r="N274" s="23"/>
      <c r="O274" s="23"/>
      <c r="P274" s="41">
        <f t="shared" ref="P274:AA274" si="85">P264-P231</f>
        <v>-45</v>
      </c>
      <c r="Q274" s="41">
        <f t="shared" si="85"/>
        <v>19.299999999999997</v>
      </c>
      <c r="R274" s="41">
        <f t="shared" si="85"/>
        <v>24.9</v>
      </c>
      <c r="S274" s="41">
        <f t="shared" si="85"/>
        <v>23.299999999999997</v>
      </c>
      <c r="T274" s="41">
        <f t="shared" si="85"/>
        <v>21.4</v>
      </c>
      <c r="U274" s="41">
        <f t="shared" si="85"/>
        <v>19.899999999999999</v>
      </c>
      <c r="V274" s="41">
        <f t="shared" si="85"/>
        <v>18.100000000000001</v>
      </c>
      <c r="W274" s="41">
        <f t="shared" si="85"/>
        <v>51.3</v>
      </c>
      <c r="X274" s="41">
        <f t="shared" si="85"/>
        <v>106.3</v>
      </c>
      <c r="Y274" s="41">
        <f t="shared" si="85"/>
        <v>32</v>
      </c>
      <c r="Z274" s="41">
        <f t="shared" si="85"/>
        <v>214.4</v>
      </c>
      <c r="AA274" s="41">
        <f t="shared" si="85"/>
        <v>33.5</v>
      </c>
    </row>
    <row r="275" spans="2:28" s="17" customFormat="1" x14ac:dyDescent="0.25">
      <c r="B275" s="23" t="s">
        <v>20</v>
      </c>
      <c r="C275" s="18" t="s">
        <v>155</v>
      </c>
      <c r="D275" s="23"/>
      <c r="E275" s="23"/>
      <c r="F275" s="23"/>
      <c r="G275" s="23"/>
      <c r="H275" s="23"/>
      <c r="I275" s="23"/>
      <c r="J275" s="23"/>
      <c r="K275" s="23"/>
      <c r="L275" s="23"/>
      <c r="M275" s="23"/>
      <c r="N275" s="23"/>
      <c r="O275" s="23"/>
      <c r="P275" s="41">
        <f t="shared" ref="P275:AA275" si="86">P265-P232</f>
        <v>16.7</v>
      </c>
      <c r="Q275" s="41">
        <f t="shared" si="86"/>
        <v>14.799999999999999</v>
      </c>
      <c r="R275" s="41">
        <f t="shared" si="86"/>
        <v>16.299999999999997</v>
      </c>
      <c r="S275" s="41">
        <f t="shared" si="86"/>
        <v>17.899999999999999</v>
      </c>
      <c r="T275" s="41">
        <f t="shared" si="86"/>
        <v>18.2</v>
      </c>
      <c r="U275" s="41">
        <f t="shared" si="86"/>
        <v>20.3</v>
      </c>
      <c r="V275" s="41">
        <f t="shared" si="86"/>
        <v>22.4</v>
      </c>
      <c r="W275" s="41">
        <f t="shared" si="86"/>
        <v>5.7</v>
      </c>
      <c r="X275" s="41">
        <f t="shared" si="86"/>
        <v>6.2</v>
      </c>
      <c r="Y275" s="41">
        <f t="shared" si="86"/>
        <v>5.7</v>
      </c>
      <c r="Z275" s="41">
        <f t="shared" si="86"/>
        <v>6</v>
      </c>
      <c r="AA275" s="41">
        <f t="shared" si="86"/>
        <v>5</v>
      </c>
    </row>
    <row r="276" spans="2:28" s="17" customFormat="1" x14ac:dyDescent="0.25">
      <c r="B276" s="21" t="s">
        <v>19</v>
      </c>
      <c r="C276" s="22" t="s">
        <v>155</v>
      </c>
      <c r="D276" s="21"/>
      <c r="E276" s="21"/>
      <c r="F276" s="21"/>
      <c r="G276" s="21"/>
      <c r="H276" s="21"/>
      <c r="I276" s="21"/>
      <c r="J276" s="21"/>
      <c r="K276" s="21"/>
      <c r="L276" s="21"/>
      <c r="M276" s="21"/>
      <c r="N276" s="21"/>
      <c r="O276" s="21"/>
      <c r="P276" s="52">
        <f t="shared" ref="P276:AA276" si="87">SUM(P271:P275)</f>
        <v>99.09999999999998</v>
      </c>
      <c r="Q276" s="52">
        <f t="shared" si="87"/>
        <v>210.89999999999998</v>
      </c>
      <c r="R276" s="52">
        <f t="shared" si="87"/>
        <v>142.20000000000005</v>
      </c>
      <c r="S276" s="52">
        <f t="shared" si="87"/>
        <v>153.69999999999996</v>
      </c>
      <c r="T276" s="52">
        <f t="shared" si="87"/>
        <v>147.5</v>
      </c>
      <c r="U276" s="52">
        <f t="shared" si="87"/>
        <v>156.1</v>
      </c>
      <c r="V276" s="52">
        <f t="shared" si="87"/>
        <v>141.39999999999995</v>
      </c>
      <c r="W276" s="52">
        <f t="shared" si="87"/>
        <v>179.90000000000003</v>
      </c>
      <c r="X276" s="52">
        <f t="shared" si="87"/>
        <v>230.50000000000006</v>
      </c>
      <c r="Y276" s="52">
        <f t="shared" si="87"/>
        <v>217.30000000000007</v>
      </c>
      <c r="Z276" s="52">
        <f t="shared" si="87"/>
        <v>353.5</v>
      </c>
      <c r="AA276" s="52">
        <f t="shared" si="87"/>
        <v>188.59999999999985</v>
      </c>
    </row>
    <row r="277" spans="2:28" s="17" customFormat="1" x14ac:dyDescent="0.25">
      <c r="B277" s="23" t="s">
        <v>18</v>
      </c>
      <c r="C277" s="18" t="s">
        <v>155</v>
      </c>
      <c r="D277" s="23"/>
      <c r="E277" s="23"/>
      <c r="F277" s="23"/>
      <c r="G277" s="23"/>
      <c r="H277" s="23"/>
      <c r="I277" s="23"/>
      <c r="J277" s="23"/>
      <c r="K277" s="23"/>
      <c r="L277" s="23"/>
      <c r="M277" s="23"/>
      <c r="N277" s="23"/>
      <c r="O277" s="23"/>
      <c r="P277" s="23"/>
      <c r="Q277" s="24"/>
      <c r="R277" s="24"/>
      <c r="S277" s="24"/>
      <c r="T277" s="24"/>
      <c r="U277" s="24"/>
      <c r="V277" s="24"/>
      <c r="W277" s="24"/>
      <c r="X277" s="24"/>
      <c r="Y277" s="24">
        <v>157</v>
      </c>
      <c r="Z277" s="24">
        <v>157</v>
      </c>
      <c r="AA277" s="24">
        <v>184</v>
      </c>
    </row>
    <row r="278" spans="2:28" s="17" customFormat="1" x14ac:dyDescent="0.25">
      <c r="B278" s="23"/>
      <c r="C278" s="18"/>
      <c r="D278" s="23"/>
      <c r="E278" s="23"/>
      <c r="F278" s="23"/>
      <c r="G278" s="23"/>
      <c r="H278" s="23"/>
      <c r="I278" s="23"/>
      <c r="J278" s="23"/>
      <c r="K278" s="23"/>
      <c r="L278" s="23"/>
      <c r="M278" s="23"/>
      <c r="N278" s="23"/>
      <c r="O278" s="23"/>
      <c r="P278" s="23"/>
      <c r="Q278" s="24"/>
      <c r="R278" s="24"/>
      <c r="S278" s="24"/>
      <c r="T278" s="24"/>
      <c r="U278" s="24"/>
      <c r="V278" s="24"/>
      <c r="W278" s="24"/>
      <c r="X278" s="24"/>
      <c r="Y278" s="24"/>
      <c r="Z278" s="24"/>
      <c r="AA278" s="24"/>
    </row>
    <row r="279" spans="2:28" s="17" customFormat="1" x14ac:dyDescent="0.25">
      <c r="B279" s="21" t="s">
        <v>162</v>
      </c>
      <c r="C279" s="18"/>
      <c r="D279" s="23"/>
      <c r="E279" s="23"/>
      <c r="F279" s="23"/>
      <c r="G279" s="23"/>
      <c r="H279" s="23"/>
      <c r="I279" s="23"/>
      <c r="J279" s="23"/>
      <c r="K279" s="23"/>
      <c r="L279" s="23"/>
      <c r="M279" s="23"/>
      <c r="N279" s="23"/>
      <c r="O279" s="23"/>
      <c r="P279" s="23"/>
      <c r="Q279" s="23"/>
      <c r="AA279" s="24"/>
    </row>
    <row r="280" spans="2:28" s="17" customFormat="1" x14ac:dyDescent="0.25">
      <c r="B280" s="23" t="s">
        <v>17</v>
      </c>
      <c r="C280" s="18" t="s">
        <v>155</v>
      </c>
      <c r="D280" s="23"/>
      <c r="E280" s="23"/>
      <c r="F280" s="23"/>
      <c r="G280" s="23"/>
      <c r="H280" s="23"/>
      <c r="I280" s="23"/>
      <c r="J280" s="23"/>
      <c r="K280" s="23"/>
      <c r="L280" s="23"/>
      <c r="M280" s="23"/>
      <c r="N280" s="23"/>
      <c r="O280" s="23"/>
      <c r="P280" s="53">
        <v>15026.9</v>
      </c>
      <c r="Q280" s="53">
        <v>15530.7</v>
      </c>
      <c r="R280" s="53">
        <v>16901</v>
      </c>
      <c r="S280" s="53">
        <v>18339</v>
      </c>
      <c r="T280" s="53">
        <v>19896</v>
      </c>
      <c r="U280" s="53">
        <v>22272</v>
      </c>
      <c r="V280" s="53">
        <v>22929</v>
      </c>
      <c r="W280" s="53">
        <v>23585</v>
      </c>
      <c r="X280" s="53">
        <v>23167</v>
      </c>
      <c r="Y280" s="53">
        <v>23613</v>
      </c>
      <c r="Z280" s="53">
        <v>30546</v>
      </c>
      <c r="AA280" s="53">
        <v>32350</v>
      </c>
      <c r="AB280" s="53">
        <v>36876</v>
      </c>
    </row>
    <row r="281" spans="2:28" s="17" customFormat="1" x14ac:dyDescent="0.25">
      <c r="B281" s="23" t="s">
        <v>16</v>
      </c>
      <c r="C281" s="18" t="s">
        <v>155</v>
      </c>
      <c r="D281" s="23"/>
      <c r="E281" s="23"/>
      <c r="F281" s="23"/>
      <c r="G281" s="23"/>
      <c r="H281" s="23"/>
      <c r="I281" s="23"/>
      <c r="J281" s="23"/>
      <c r="K281" s="23"/>
      <c r="L281" s="23"/>
      <c r="M281" s="23"/>
      <c r="N281" s="23"/>
      <c r="O281" s="23"/>
      <c r="P281" s="53">
        <v>47882.3</v>
      </c>
      <c r="Q281" s="53">
        <v>48612.9</v>
      </c>
      <c r="R281" s="53">
        <v>52365</v>
      </c>
      <c r="S281" s="53">
        <v>53772</v>
      </c>
      <c r="T281" s="53">
        <v>56716</v>
      </c>
      <c r="U281" s="53">
        <v>60918</v>
      </c>
      <c r="V281" s="53">
        <v>64589</v>
      </c>
      <c r="W281" s="53">
        <v>69600</v>
      </c>
      <c r="X281" s="53">
        <v>67948</v>
      </c>
      <c r="Y281" s="53">
        <v>72649</v>
      </c>
      <c r="Z281" s="53">
        <v>83023</v>
      </c>
      <c r="AA281" s="53">
        <v>84720</v>
      </c>
      <c r="AB281" s="53">
        <v>93055</v>
      </c>
    </row>
    <row r="282" spans="2:28" s="17" customFormat="1" x14ac:dyDescent="0.25">
      <c r="B282" s="23" t="s">
        <v>15</v>
      </c>
      <c r="C282" s="18" t="s">
        <v>155</v>
      </c>
      <c r="D282" s="23"/>
      <c r="E282" s="23"/>
      <c r="F282" s="23"/>
      <c r="G282" s="23"/>
      <c r="H282" s="23"/>
      <c r="I282" s="23"/>
      <c r="J282" s="23"/>
      <c r="K282" s="23"/>
      <c r="L282" s="23"/>
      <c r="M282" s="23"/>
      <c r="N282" s="23"/>
      <c r="O282" s="23"/>
      <c r="P282" s="53">
        <v>571.20000000000005</v>
      </c>
      <c r="Q282" s="53">
        <v>-533.9</v>
      </c>
      <c r="R282" s="53">
        <v>766</v>
      </c>
      <c r="S282" s="53">
        <v>749</v>
      </c>
      <c r="T282" s="53">
        <v>1817</v>
      </c>
      <c r="U282" s="53">
        <v>2559</v>
      </c>
      <c r="V282" s="53">
        <v>1486</v>
      </c>
      <c r="W282" s="53">
        <v>229</v>
      </c>
      <c r="X282" s="53">
        <v>-7899</v>
      </c>
      <c r="Y282" s="53">
        <v>-13797</v>
      </c>
      <c r="Z282" s="53">
        <v>-13501</v>
      </c>
      <c r="AA282" s="53">
        <v>-9847</v>
      </c>
      <c r="AB282" s="53">
        <v>-4493</v>
      </c>
    </row>
    <row r="283" spans="2:28" s="17" customFormat="1" x14ac:dyDescent="0.25">
      <c r="B283" s="54" t="s">
        <v>14</v>
      </c>
      <c r="C283" s="18" t="s">
        <v>155</v>
      </c>
      <c r="D283" s="23"/>
      <c r="E283" s="23"/>
      <c r="F283" s="23"/>
      <c r="G283" s="23"/>
      <c r="H283" s="23"/>
      <c r="I283" s="23"/>
      <c r="J283" s="23"/>
      <c r="K283" s="23"/>
      <c r="L283" s="23"/>
      <c r="M283" s="23"/>
      <c r="N283" s="23"/>
      <c r="O283" s="23"/>
      <c r="P283" s="55">
        <f t="shared" ref="P283:AA283" si="88">IF(P282&gt;=0,P282,NA())</f>
        <v>571.20000000000005</v>
      </c>
      <c r="Q283" s="55" t="e">
        <f t="shared" si="88"/>
        <v>#N/A</v>
      </c>
      <c r="R283" s="55">
        <f t="shared" si="88"/>
        <v>766</v>
      </c>
      <c r="S283" s="55">
        <f t="shared" si="88"/>
        <v>749</v>
      </c>
      <c r="T283" s="55">
        <f t="shared" si="88"/>
        <v>1817</v>
      </c>
      <c r="U283" s="55">
        <f t="shared" si="88"/>
        <v>2559</v>
      </c>
      <c r="V283" s="55">
        <f t="shared" si="88"/>
        <v>1486</v>
      </c>
      <c r="W283" s="55">
        <f t="shared" si="88"/>
        <v>229</v>
      </c>
      <c r="X283" s="55" t="e">
        <f t="shared" si="88"/>
        <v>#N/A</v>
      </c>
      <c r="Y283" s="55" t="e">
        <f t="shared" si="88"/>
        <v>#N/A</v>
      </c>
      <c r="Z283" s="55" t="e">
        <f t="shared" si="88"/>
        <v>#N/A</v>
      </c>
      <c r="AA283" s="55" t="e">
        <f t="shared" si="88"/>
        <v>#N/A</v>
      </c>
      <c r="AB283" s="55" t="e">
        <f t="shared" ref="AB283" si="89">IF(AB282&gt;=0,AB282,NA())</f>
        <v>#N/A</v>
      </c>
    </row>
    <row r="284" spans="2:28" s="17" customFormat="1" x14ac:dyDescent="0.25">
      <c r="B284" s="54" t="s">
        <v>13</v>
      </c>
      <c r="C284" s="18" t="s">
        <v>155</v>
      </c>
      <c r="D284" s="23"/>
      <c r="E284" s="23"/>
      <c r="F284" s="23"/>
      <c r="G284" s="23"/>
      <c r="H284" s="23"/>
      <c r="I284" s="23"/>
      <c r="J284" s="23"/>
      <c r="K284" s="23"/>
      <c r="L284" s="23"/>
      <c r="M284" s="23"/>
      <c r="N284" s="23"/>
      <c r="O284" s="23"/>
      <c r="P284" s="55" t="e">
        <f t="shared" ref="P284:AA284" si="90">IF(P282&gt;=0,NA(),P282)</f>
        <v>#N/A</v>
      </c>
      <c r="Q284" s="55">
        <f t="shared" si="90"/>
        <v>-533.9</v>
      </c>
      <c r="R284" s="55" t="e">
        <f t="shared" si="90"/>
        <v>#N/A</v>
      </c>
      <c r="S284" s="55" t="e">
        <f t="shared" si="90"/>
        <v>#N/A</v>
      </c>
      <c r="T284" s="55" t="e">
        <f t="shared" si="90"/>
        <v>#N/A</v>
      </c>
      <c r="U284" s="55" t="e">
        <f t="shared" si="90"/>
        <v>#N/A</v>
      </c>
      <c r="V284" s="55" t="e">
        <f t="shared" si="90"/>
        <v>#N/A</v>
      </c>
      <c r="W284" s="55" t="e">
        <f t="shared" si="90"/>
        <v>#N/A</v>
      </c>
      <c r="X284" s="55">
        <f t="shared" si="90"/>
        <v>-7899</v>
      </c>
      <c r="Y284" s="55">
        <f t="shared" si="90"/>
        <v>-13797</v>
      </c>
      <c r="Z284" s="55">
        <f t="shared" si="90"/>
        <v>-13501</v>
      </c>
      <c r="AA284" s="55">
        <f t="shared" si="90"/>
        <v>-9847</v>
      </c>
      <c r="AB284" s="55">
        <f t="shared" ref="AB284" si="91">IF(AB282&gt;=0,NA(),AB282)</f>
        <v>-4493</v>
      </c>
    </row>
    <row r="285" spans="2:28" s="17" customFormat="1" x14ac:dyDescent="0.25">
      <c r="B285" s="23" t="s">
        <v>177</v>
      </c>
      <c r="C285" s="18"/>
      <c r="D285" s="23"/>
      <c r="E285" s="23"/>
      <c r="F285" s="23"/>
      <c r="G285" s="23"/>
      <c r="H285" s="23"/>
      <c r="I285" s="23"/>
      <c r="J285" s="23"/>
      <c r="K285" s="23"/>
      <c r="L285" s="23"/>
      <c r="M285" s="23"/>
      <c r="N285" s="23"/>
      <c r="O285" s="23"/>
      <c r="P285" s="59">
        <f t="shared" ref="P285:AA285" si="92">P282/P281</f>
        <v>1.1929251518828461E-2</v>
      </c>
      <c r="Q285" s="59">
        <f t="shared" si="92"/>
        <v>-1.0982681551604614E-2</v>
      </c>
      <c r="R285" s="59">
        <f t="shared" si="92"/>
        <v>1.4628091282345077E-2</v>
      </c>
      <c r="S285" s="59">
        <f t="shared" si="92"/>
        <v>1.3929182474150115E-2</v>
      </c>
      <c r="T285" s="59">
        <f t="shared" si="92"/>
        <v>3.2036815008110585E-2</v>
      </c>
      <c r="U285" s="59">
        <f t="shared" si="92"/>
        <v>4.2007288486161726E-2</v>
      </c>
      <c r="V285" s="59">
        <f t="shared" si="92"/>
        <v>2.3007013578163465E-2</v>
      </c>
      <c r="W285" s="59">
        <f t="shared" si="92"/>
        <v>3.2902298850574713E-3</v>
      </c>
      <c r="X285" s="59">
        <f t="shared" si="92"/>
        <v>-0.11625066227114852</v>
      </c>
      <c r="Y285" s="59">
        <f t="shared" si="92"/>
        <v>-0.18991314402125287</v>
      </c>
      <c r="Z285" s="59">
        <f t="shared" si="92"/>
        <v>-0.16261758789732966</v>
      </c>
      <c r="AA285" s="59">
        <f t="shared" si="92"/>
        <v>-0.11622993389990557</v>
      </c>
      <c r="AB285" s="59">
        <f>AB282/AB281</f>
        <v>-4.8283273332975121E-2</v>
      </c>
    </row>
    <row r="286" spans="2:28" s="17" customFormat="1" x14ac:dyDescent="0.25">
      <c r="B286" s="23"/>
      <c r="C286" s="18"/>
      <c r="D286" s="23"/>
      <c r="E286" s="23"/>
      <c r="F286" s="23"/>
      <c r="G286" s="23"/>
      <c r="H286" s="23"/>
      <c r="I286" s="23"/>
      <c r="J286" s="23"/>
      <c r="K286" s="23"/>
      <c r="L286" s="23"/>
      <c r="M286" s="23"/>
      <c r="N286" s="23"/>
      <c r="O286" s="23"/>
      <c r="P286" s="23"/>
      <c r="Q286" s="23"/>
      <c r="AA286" s="24"/>
    </row>
    <row r="287" spans="2:28" s="17" customFormat="1" x14ac:dyDescent="0.25">
      <c r="B287" s="23"/>
      <c r="C287" s="18"/>
      <c r="D287" s="23"/>
      <c r="E287" s="23"/>
      <c r="F287" s="23"/>
      <c r="G287" s="23"/>
      <c r="H287" s="23"/>
      <c r="I287" s="23"/>
      <c r="J287" s="23"/>
      <c r="K287" s="23"/>
      <c r="L287" s="23"/>
      <c r="M287" s="23"/>
      <c r="N287" s="23"/>
      <c r="O287" s="23"/>
      <c r="P287" s="23"/>
      <c r="Q287" s="23"/>
      <c r="AA287" s="24"/>
    </row>
    <row r="288" spans="2:28" s="17" customFormat="1" x14ac:dyDescent="0.25">
      <c r="B288" s="23" t="s">
        <v>12</v>
      </c>
      <c r="C288" s="18" t="s">
        <v>155</v>
      </c>
      <c r="D288" s="23"/>
      <c r="E288" s="23"/>
      <c r="F288" s="23"/>
      <c r="G288" s="23"/>
      <c r="H288" s="23"/>
      <c r="I288" s="23"/>
      <c r="J288" s="23"/>
      <c r="K288" s="23"/>
      <c r="L288" s="23"/>
      <c r="M288" s="23"/>
      <c r="N288" s="23"/>
      <c r="O288" s="23"/>
      <c r="P288" s="53">
        <v>15236.9</v>
      </c>
      <c r="Q288" s="53">
        <v>19822.099999999999</v>
      </c>
      <c r="R288" s="53">
        <v>21175</v>
      </c>
      <c r="S288" s="53">
        <v>22327</v>
      </c>
      <c r="T288" s="53">
        <v>22309</v>
      </c>
      <c r="U288" s="53">
        <v>15762</v>
      </c>
      <c r="V288" s="53">
        <v>20003</v>
      </c>
      <c r="W288" s="53">
        <v>25492</v>
      </c>
      <c r="X288" s="53">
        <v>44312</v>
      </c>
      <c r="Y288" s="53">
        <v>72734</v>
      </c>
      <c r="Z288" s="53">
        <v>99978</v>
      </c>
      <c r="AA288" s="53">
        <v>115044</v>
      </c>
      <c r="AB288" s="53">
        <v>133241</v>
      </c>
    </row>
    <row r="289" spans="1:30" s="17" customFormat="1" x14ac:dyDescent="0.25">
      <c r="B289" s="23" t="s">
        <v>11</v>
      </c>
      <c r="C289" s="18" t="s">
        <v>164</v>
      </c>
      <c r="D289" s="23"/>
      <c r="E289" s="23"/>
      <c r="F289" s="23"/>
      <c r="G289" s="23"/>
      <c r="H289" s="23"/>
      <c r="I289" s="23"/>
      <c r="J289" s="23"/>
      <c r="K289" s="23"/>
      <c r="L289" s="23"/>
      <c r="M289" s="23"/>
      <c r="N289" s="23"/>
      <c r="O289" s="23"/>
      <c r="P289" s="24"/>
      <c r="Q289" s="24"/>
      <c r="R289" s="24"/>
      <c r="S289" s="24">
        <v>6.2</v>
      </c>
      <c r="T289" s="24">
        <v>6</v>
      </c>
      <c r="U289" s="24">
        <v>3.9</v>
      </c>
      <c r="V289" s="24">
        <v>4.5999999999999996</v>
      </c>
      <c r="W289" s="24">
        <v>5.6</v>
      </c>
      <c r="X289" s="24">
        <v>9.5</v>
      </c>
      <c r="Y289" s="24">
        <v>15.3</v>
      </c>
      <c r="Z289" s="24">
        <v>19.399999999999999</v>
      </c>
      <c r="AA289" s="24">
        <v>20.3</v>
      </c>
      <c r="AB289" s="24">
        <v>21.9</v>
      </c>
    </row>
    <row r="290" spans="1:30" s="17" customFormat="1" x14ac:dyDescent="0.25">
      <c r="B290" s="23"/>
      <c r="C290" s="18"/>
      <c r="D290" s="23"/>
      <c r="E290" s="23"/>
      <c r="F290" s="23"/>
      <c r="G290" s="23"/>
      <c r="H290" s="23"/>
      <c r="I290" s="23"/>
      <c r="J290" s="23"/>
      <c r="K290" s="23"/>
      <c r="L290" s="23"/>
      <c r="M290" s="23"/>
      <c r="N290" s="23"/>
      <c r="O290" s="23"/>
      <c r="P290" s="23"/>
      <c r="Q290" s="23"/>
      <c r="AA290" s="24"/>
    </row>
    <row r="291" spans="1:30" s="17" customFormat="1" x14ac:dyDescent="0.25">
      <c r="B291" s="23"/>
      <c r="C291" s="18"/>
      <c r="D291" s="23"/>
      <c r="E291" s="23"/>
      <c r="F291" s="23"/>
      <c r="G291" s="23"/>
      <c r="H291" s="23"/>
      <c r="I291" s="23"/>
      <c r="J291" s="23"/>
      <c r="K291" s="23"/>
      <c r="L291" s="23"/>
      <c r="M291" s="23"/>
      <c r="N291" s="23"/>
      <c r="O291" s="23"/>
      <c r="P291" s="23"/>
      <c r="Q291" s="23"/>
      <c r="S291" s="31">
        <f>S288/S289</f>
        <v>3601.1290322580644</v>
      </c>
      <c r="T291" s="31">
        <f t="shared" ref="T291:AB291" si="93">T288/T289</f>
        <v>3718.1666666666665</v>
      </c>
      <c r="U291" s="31">
        <f t="shared" si="93"/>
        <v>4041.5384615384614</v>
      </c>
      <c r="V291" s="31">
        <f t="shared" si="93"/>
        <v>4348.4782608695659</v>
      </c>
      <c r="W291" s="31">
        <f t="shared" si="93"/>
        <v>4552.1428571428578</v>
      </c>
      <c r="X291" s="31">
        <f t="shared" si="93"/>
        <v>4664.4210526315792</v>
      </c>
      <c r="Y291" s="31">
        <f t="shared" si="93"/>
        <v>4753.8562091503263</v>
      </c>
      <c r="Z291" s="31">
        <f t="shared" si="93"/>
        <v>5153.505154639176</v>
      </c>
      <c r="AA291" s="31">
        <f t="shared" si="93"/>
        <v>5667.1921182266005</v>
      </c>
      <c r="AB291" s="31">
        <f t="shared" si="93"/>
        <v>6084.0639269406392</v>
      </c>
    </row>
    <row r="292" spans="1:30" s="17" customFormat="1" x14ac:dyDescent="0.25">
      <c r="B292" s="23"/>
      <c r="C292" s="18"/>
      <c r="D292" s="23"/>
      <c r="E292" s="23"/>
      <c r="F292" s="23"/>
      <c r="G292" s="23"/>
      <c r="H292" s="23"/>
      <c r="I292" s="23"/>
      <c r="J292" s="23"/>
      <c r="K292" s="23"/>
      <c r="L292" s="23"/>
      <c r="M292" s="23"/>
      <c r="N292" s="23"/>
      <c r="O292" s="23"/>
      <c r="P292" s="23"/>
      <c r="Q292" s="23"/>
      <c r="S292" s="31"/>
      <c r="T292" s="31"/>
      <c r="U292" s="31"/>
      <c r="V292" s="31"/>
      <c r="W292" s="31"/>
      <c r="X292" s="31"/>
      <c r="Y292" s="31"/>
      <c r="Z292" s="31"/>
      <c r="AA292" s="31"/>
      <c r="AB292" s="31"/>
    </row>
    <row r="293" spans="1:30" s="17" customFormat="1" x14ac:dyDescent="0.25">
      <c r="B293" s="23"/>
      <c r="C293" s="18"/>
      <c r="D293" s="23"/>
      <c r="E293" s="23"/>
      <c r="F293" s="23"/>
      <c r="G293" s="23"/>
      <c r="H293" s="23"/>
      <c r="I293" s="23"/>
      <c r="J293" s="23"/>
      <c r="K293" s="23"/>
      <c r="L293" s="23"/>
      <c r="M293" s="23"/>
      <c r="N293" s="23"/>
      <c r="O293" s="23"/>
      <c r="P293" s="23"/>
      <c r="Q293" s="23"/>
      <c r="S293" s="31"/>
      <c r="T293" s="31"/>
      <c r="U293" s="31"/>
      <c r="V293" s="31"/>
      <c r="W293" s="31"/>
      <c r="X293" s="31"/>
      <c r="Y293" s="31"/>
      <c r="Z293" s="31"/>
      <c r="AA293" s="31"/>
      <c r="AB293" s="31"/>
    </row>
    <row r="294" spans="1:30" s="17" customFormat="1" x14ac:dyDescent="0.25">
      <c r="B294" s="23"/>
      <c r="C294" s="18"/>
      <c r="D294" s="23"/>
      <c r="E294" s="23"/>
      <c r="F294" s="23"/>
      <c r="G294" s="23"/>
      <c r="H294" s="23"/>
      <c r="I294" s="23"/>
      <c r="J294" s="23"/>
      <c r="K294" s="23"/>
      <c r="L294" s="23"/>
      <c r="M294" s="23"/>
      <c r="N294" s="23"/>
      <c r="O294" s="23"/>
      <c r="P294" s="23"/>
      <c r="Q294" s="23"/>
      <c r="AA294" s="24"/>
    </row>
    <row r="295" spans="1:30" s="17" customFormat="1" x14ac:dyDescent="0.25">
      <c r="B295" s="23" t="s">
        <v>10</v>
      </c>
      <c r="C295" s="18" t="s">
        <v>158</v>
      </c>
      <c r="D295" s="23"/>
      <c r="E295" s="23"/>
      <c r="F295" s="23"/>
      <c r="G295" s="23"/>
      <c r="H295" s="23"/>
      <c r="I295" s="23"/>
      <c r="J295" s="23"/>
      <c r="K295" s="23"/>
      <c r="L295" s="23"/>
      <c r="M295" s="23"/>
      <c r="N295" s="23"/>
      <c r="O295" s="23"/>
      <c r="P295" s="56">
        <f t="shared" ref="P295:AA295" si="94">P261/P280</f>
        <v>2.8495564620780067E-2</v>
      </c>
      <c r="Q295" s="56">
        <f t="shared" si="94"/>
        <v>2.7616269710959582E-2</v>
      </c>
      <c r="R295" s="56">
        <f t="shared" si="94"/>
        <v>2.3318146855215671E-2</v>
      </c>
      <c r="S295" s="56">
        <f t="shared" si="94"/>
        <v>2.1865968700583455E-2</v>
      </c>
      <c r="T295" s="56">
        <f t="shared" si="94"/>
        <v>2.14616003216727E-2</v>
      </c>
      <c r="U295" s="56">
        <f t="shared" si="94"/>
        <v>1.8049568965517241E-2</v>
      </c>
      <c r="V295" s="56">
        <f t="shared" si="94"/>
        <v>1.8099350167909634E-2</v>
      </c>
      <c r="W295" s="56">
        <f t="shared" si="94"/>
        <v>2.2175111299554802E-2</v>
      </c>
      <c r="X295" s="56">
        <f t="shared" si="94"/>
        <v>2.2877368670954374E-2</v>
      </c>
      <c r="Y295" s="56">
        <f t="shared" si="94"/>
        <v>2.4816838182357175E-2</v>
      </c>
      <c r="Z295" s="56">
        <f t="shared" si="94"/>
        <v>2.0886531788122831E-2</v>
      </c>
      <c r="AA295" s="56">
        <f t="shared" si="94"/>
        <v>1.9196290571870171E-2</v>
      </c>
      <c r="AB295" s="56">
        <f t="shared" ref="AB295" si="95">AB261/AB280</f>
        <v>1.8684239071482808E-2</v>
      </c>
    </row>
    <row r="296" spans="1:30" s="17" customFormat="1" x14ac:dyDescent="0.25">
      <c r="B296" s="23" t="s">
        <v>9</v>
      </c>
      <c r="C296" s="18" t="s">
        <v>158</v>
      </c>
      <c r="D296" s="23"/>
      <c r="E296" s="23"/>
      <c r="F296" s="23"/>
      <c r="G296" s="23"/>
      <c r="H296" s="23"/>
      <c r="I296" s="23"/>
      <c r="J296" s="23"/>
      <c r="K296" s="23"/>
      <c r="L296" s="23"/>
      <c r="M296" s="23"/>
      <c r="N296" s="23"/>
      <c r="O296" s="23"/>
      <c r="P296" s="56">
        <f t="shared" ref="P296:AA296" si="96">P261/P281</f>
        <v>8.9427617303262374E-3</v>
      </c>
      <c r="Q296" s="56">
        <f t="shared" si="96"/>
        <v>8.822761036679564E-3</v>
      </c>
      <c r="R296" s="56">
        <f t="shared" si="96"/>
        <v>7.526019287692161E-3</v>
      </c>
      <c r="S296" s="56">
        <f t="shared" si="96"/>
        <v>7.4574127798854419E-3</v>
      </c>
      <c r="T296" s="56">
        <f t="shared" si="96"/>
        <v>7.5287396854503141E-3</v>
      </c>
      <c r="U296" s="56">
        <f t="shared" si="96"/>
        <v>6.599034768048853E-3</v>
      </c>
      <c r="V296" s="56">
        <f t="shared" si="96"/>
        <v>6.4252426883834712E-3</v>
      </c>
      <c r="W296" s="56">
        <f t="shared" si="96"/>
        <v>7.5143678160919537E-3</v>
      </c>
      <c r="X296" s="56">
        <f t="shared" si="96"/>
        <v>7.8000824159651502E-3</v>
      </c>
      <c r="Y296" s="56">
        <f t="shared" si="96"/>
        <v>8.0661812275461472E-3</v>
      </c>
      <c r="Z296" s="56">
        <f t="shared" si="96"/>
        <v>7.6846175156281993E-3</v>
      </c>
      <c r="AA296" s="56">
        <f t="shared" si="96"/>
        <v>7.3300283286118978E-3</v>
      </c>
      <c r="AB296" s="56">
        <f t="shared" ref="AB296" si="97">AB261/AB281</f>
        <v>7.4042233087958731E-3</v>
      </c>
    </row>
    <row r="297" spans="1:30" s="17" customFormat="1" x14ac:dyDescent="0.25">
      <c r="B297" s="23" t="s">
        <v>8</v>
      </c>
      <c r="C297" s="18" t="s">
        <v>158</v>
      </c>
      <c r="D297" s="23"/>
      <c r="E297" s="23"/>
      <c r="F297" s="23"/>
      <c r="G297" s="23"/>
      <c r="H297" s="23"/>
      <c r="I297" s="23"/>
      <c r="J297" s="23"/>
      <c r="K297" s="23"/>
      <c r="L297" s="23"/>
      <c r="M297" s="23"/>
      <c r="N297" s="23"/>
      <c r="O297" s="23"/>
      <c r="P297" s="56">
        <f t="shared" ref="P297:AA297" si="98">P266/P280</f>
        <v>0.12186146177854382</v>
      </c>
      <c r="Q297" s="56">
        <f t="shared" si="98"/>
        <v>0.11237742020642984</v>
      </c>
      <c r="R297" s="56">
        <f t="shared" si="98"/>
        <v>9.8946807881190479E-2</v>
      </c>
      <c r="S297" s="56">
        <f t="shared" si="98"/>
        <v>9.7115437046731007E-2</v>
      </c>
      <c r="T297" s="56">
        <f t="shared" si="98"/>
        <v>9.2179332529151586E-2</v>
      </c>
      <c r="U297" s="56">
        <f t="shared" si="98"/>
        <v>8.0774066091954019E-2</v>
      </c>
      <c r="V297" s="56">
        <f t="shared" si="98"/>
        <v>8.0771075930044928E-2</v>
      </c>
      <c r="W297" s="56">
        <f t="shared" si="98"/>
        <v>8.5054059783760863E-2</v>
      </c>
      <c r="X297" s="56">
        <f t="shared" si="98"/>
        <v>7.385505244528856E-2</v>
      </c>
      <c r="Y297" s="56">
        <f t="shared" si="98"/>
        <v>6.8902723076271544E-2</v>
      </c>
      <c r="Z297" s="56">
        <f t="shared" si="98"/>
        <v>6.6195246513455111E-2</v>
      </c>
      <c r="AA297" s="56">
        <f t="shared" si="98"/>
        <v>7.6352395672333845E-2</v>
      </c>
      <c r="AB297" s="56">
        <f t="shared" ref="AB297" si="99">AB266/AB280</f>
        <v>6.9828614817225299E-2</v>
      </c>
    </row>
    <row r="298" spans="1:30" s="17" customFormat="1" x14ac:dyDescent="0.25">
      <c r="B298" s="23" t="s">
        <v>7</v>
      </c>
      <c r="C298" s="18" t="s">
        <v>158</v>
      </c>
      <c r="D298" s="23"/>
      <c r="E298" s="23"/>
      <c r="F298" s="23"/>
      <c r="G298" s="23"/>
      <c r="H298" s="23"/>
      <c r="I298" s="23"/>
      <c r="J298" s="23"/>
      <c r="K298" s="23"/>
      <c r="L298" s="23"/>
      <c r="M298" s="23"/>
      <c r="N298" s="23"/>
      <c r="O298" s="23"/>
      <c r="P298" s="56">
        <f t="shared" ref="P298:AA298" si="100">P266/P281</f>
        <v>3.8243776928008885E-2</v>
      </c>
      <c r="Q298" s="56">
        <f t="shared" si="100"/>
        <v>3.5901993092368488E-2</v>
      </c>
      <c r="R298" s="56">
        <f t="shared" si="100"/>
        <v>3.1935453069798531E-2</v>
      </c>
      <c r="S298" s="56">
        <f t="shared" si="100"/>
        <v>3.3121327084728112E-2</v>
      </c>
      <c r="T298" s="56">
        <f t="shared" si="100"/>
        <v>3.2336554058819383E-2</v>
      </c>
      <c r="U298" s="56">
        <f t="shared" si="100"/>
        <v>2.9531501362487278E-2</v>
      </c>
      <c r="V298" s="56">
        <f t="shared" si="100"/>
        <v>2.8673613153942623E-2</v>
      </c>
      <c r="W298" s="56">
        <f t="shared" si="100"/>
        <v>2.8821839080459769E-2</v>
      </c>
      <c r="X298" s="56">
        <f t="shared" si="100"/>
        <v>2.5181020780596926E-2</v>
      </c>
      <c r="Y298" s="56">
        <f t="shared" si="100"/>
        <v>2.2395352998664814E-2</v>
      </c>
      <c r="Z298" s="56">
        <f t="shared" si="100"/>
        <v>2.4354696891222914E-2</v>
      </c>
      <c r="AA298" s="56">
        <f t="shared" si="100"/>
        <v>2.9154863078375826E-2</v>
      </c>
      <c r="AB298" s="56">
        <f t="shared" ref="AB298" si="101">AB266/AB281</f>
        <v>2.7671806995862663E-2</v>
      </c>
    </row>
    <row r="299" spans="1:30" s="17" customFormat="1" x14ac:dyDescent="0.25">
      <c r="B299" s="23"/>
      <c r="C299" s="18"/>
      <c r="D299" s="23"/>
      <c r="E299" s="23"/>
      <c r="F299" s="23"/>
      <c r="G299" s="23"/>
      <c r="H299" s="23"/>
      <c r="I299" s="23"/>
      <c r="J299" s="23"/>
      <c r="K299" s="23"/>
      <c r="L299" s="23"/>
      <c r="M299" s="23"/>
      <c r="N299" s="23"/>
      <c r="O299" s="23"/>
      <c r="P299" s="23"/>
      <c r="Q299" s="23"/>
      <c r="AA299" s="24"/>
    </row>
    <row r="300" spans="1:30" s="17" customFormat="1" x14ac:dyDescent="0.25">
      <c r="A300" s="17" t="s">
        <v>151</v>
      </c>
      <c r="B300" s="23"/>
      <c r="C300" s="18"/>
      <c r="D300" s="23"/>
      <c r="E300" s="23"/>
      <c r="F300" s="23"/>
      <c r="G300" s="23"/>
      <c r="H300" s="23"/>
      <c r="I300" s="23"/>
      <c r="J300" s="23"/>
      <c r="K300" s="23"/>
      <c r="L300" s="23"/>
      <c r="M300" s="23"/>
      <c r="N300" s="23"/>
      <c r="O300" s="23"/>
      <c r="P300" s="23"/>
      <c r="Q300" s="23"/>
      <c r="AA300" s="24"/>
    </row>
    <row r="303" spans="1:30" x14ac:dyDescent="0.25">
      <c r="AD303" s="5" t="s">
        <v>165</v>
      </c>
    </row>
    <row r="304" spans="1:30" x14ac:dyDescent="0.25">
      <c r="AD304" s="5" t="s">
        <v>3</v>
      </c>
    </row>
    <row r="305" spans="2:30" x14ac:dyDescent="0.25">
      <c r="AD305" s="5" t="s">
        <v>1</v>
      </c>
    </row>
    <row r="306" spans="2:30" x14ac:dyDescent="0.25">
      <c r="AD306" s="5" t="s">
        <v>0</v>
      </c>
    </row>
    <row r="307" spans="2:30" ht="15" x14ac:dyDescent="0.25">
      <c r="B307" s="1"/>
    </row>
    <row r="325" spans="2:2" x14ac:dyDescent="0.25">
      <c r="B325" s="5" t="s">
        <v>170</v>
      </c>
    </row>
    <row r="326" spans="2:2" x14ac:dyDescent="0.25">
      <c r="B326" s="5" t="s">
        <v>171</v>
      </c>
    </row>
    <row r="327" spans="2:2" x14ac:dyDescent="0.25">
      <c r="B327" s="5" t="s">
        <v>172</v>
      </c>
    </row>
    <row r="328" spans="2:2" x14ac:dyDescent="0.25">
      <c r="B328" s="5" t="s">
        <v>173</v>
      </c>
    </row>
    <row r="329" spans="2:2" x14ac:dyDescent="0.25">
      <c r="B329" s="5" t="s">
        <v>174</v>
      </c>
    </row>
  </sheetData>
  <hyperlinks>
    <hyperlink ref="B2" r:id="rId1" xr:uid="{F280A8CE-7DE7-43B2-B832-1C71BD028F0D}"/>
    <hyperlink ref="B257" r:id="rId2" xr:uid="{C7CE011A-805F-4BC5-9A88-08F1210B4412}"/>
  </hyperlinks>
  <pageMargins left="0.7" right="0.7" top="0.75" bottom="0.75" header="0.3" footer="0.3"/>
  <pageSetup paperSize="9" scale="96" orientation="portrait"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2EB7-528F-4C44-8A00-59E57A14A529}">
  <dimension ref="C28:AI42"/>
  <sheetViews>
    <sheetView topLeftCell="A13" zoomScale="70" zoomScaleNormal="70" workbookViewId="0">
      <selection activeCell="I87" sqref="I87"/>
    </sheetView>
  </sheetViews>
  <sheetFormatPr defaultRowHeight="15" x14ac:dyDescent="0.25"/>
  <sheetData>
    <row r="28" spans="35:35" x14ac:dyDescent="0.25">
      <c r="AI28" s="63">
        <f>500/88.1</f>
        <v>5.6753688989784337</v>
      </c>
    </row>
    <row r="30" spans="35:35" x14ac:dyDescent="0.25">
      <c r="AI30">
        <f>500/108.4</f>
        <v>4.6125461254612548</v>
      </c>
    </row>
    <row r="42" spans="3:3" x14ac:dyDescent="0.25">
      <c r="C42" t="s">
        <v>181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B534-3FA7-439C-88E8-C673EE52A3D0}">
  <dimension ref="A1"/>
  <sheetViews>
    <sheetView zoomScale="70" zoomScaleNormal="70" workbookViewId="0">
      <selection activeCell="D34" sqref="D3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DBF8-5841-4435-857C-7DC36EBABEFB}">
  <dimension ref="B36:S204"/>
  <sheetViews>
    <sheetView workbookViewId="0">
      <selection activeCell="C44" sqref="C44"/>
    </sheetView>
  </sheetViews>
  <sheetFormatPr defaultRowHeight="15" x14ac:dyDescent="0.25"/>
  <sheetData>
    <row r="36" spans="10:19" x14ac:dyDescent="0.25">
      <c r="S36" t="s">
        <v>182</v>
      </c>
    </row>
    <row r="40" spans="10:19" x14ac:dyDescent="0.25">
      <c r="J40" s="62" t="s">
        <v>183</v>
      </c>
    </row>
    <row r="42" spans="10:19" x14ac:dyDescent="0.25">
      <c r="J42" s="62" t="s">
        <v>184</v>
      </c>
    </row>
    <row r="54" spans="2:13" x14ac:dyDescent="0.25">
      <c r="B54" s="64"/>
      <c r="C54" s="64"/>
      <c r="D54" s="64"/>
      <c r="E54" s="64"/>
      <c r="F54" s="64"/>
      <c r="G54" s="64"/>
      <c r="H54" s="64"/>
      <c r="I54" s="64"/>
      <c r="J54" s="64"/>
      <c r="K54" s="64"/>
      <c r="L54" s="64"/>
      <c r="M54" s="64"/>
    </row>
    <row r="55" spans="2:13" x14ac:dyDescent="0.25">
      <c r="B55" s="64"/>
      <c r="C55" s="64"/>
      <c r="D55" s="64"/>
      <c r="E55" s="64"/>
      <c r="F55" s="64"/>
      <c r="G55" s="64"/>
      <c r="H55" s="64"/>
      <c r="I55" s="64"/>
      <c r="J55" s="64"/>
      <c r="K55" s="64"/>
      <c r="L55" s="64"/>
      <c r="M55" s="64"/>
    </row>
    <row r="56" spans="2:13" x14ac:dyDescent="0.25">
      <c r="B56" s="64"/>
      <c r="C56" s="64"/>
      <c r="D56" s="64"/>
      <c r="E56" s="64"/>
      <c r="F56" s="64"/>
      <c r="G56" s="64"/>
      <c r="H56" s="64"/>
      <c r="I56" s="64"/>
      <c r="J56" s="64"/>
      <c r="K56" s="64"/>
      <c r="L56" s="64"/>
      <c r="M56" s="64"/>
    </row>
    <row r="57" spans="2:13" x14ac:dyDescent="0.25">
      <c r="B57" s="64"/>
      <c r="C57" s="64"/>
      <c r="D57" s="64"/>
      <c r="E57" s="64"/>
      <c r="F57" s="64"/>
      <c r="G57" s="64"/>
      <c r="H57" s="64"/>
      <c r="I57" s="64"/>
      <c r="J57" s="64"/>
      <c r="K57" s="64"/>
      <c r="L57" s="64"/>
      <c r="M57" s="64"/>
    </row>
    <row r="58" spans="2:13" x14ac:dyDescent="0.25">
      <c r="B58" s="64"/>
      <c r="C58" s="64"/>
      <c r="D58" s="64"/>
      <c r="E58" s="64"/>
      <c r="F58" s="64"/>
      <c r="G58" s="64"/>
      <c r="H58" s="64"/>
      <c r="I58" s="64"/>
      <c r="J58" s="64"/>
      <c r="K58" s="64"/>
      <c r="L58" s="64"/>
      <c r="M58" s="64"/>
    </row>
    <row r="59" spans="2:13" x14ac:dyDescent="0.25">
      <c r="B59" s="64"/>
      <c r="C59" s="64"/>
      <c r="D59" s="64"/>
      <c r="E59" s="64"/>
      <c r="F59" s="64"/>
      <c r="G59" s="64"/>
      <c r="H59" s="64"/>
      <c r="I59" s="64"/>
      <c r="J59" s="64"/>
      <c r="K59" s="64"/>
      <c r="L59" s="64"/>
      <c r="M59" s="64"/>
    </row>
    <row r="60" spans="2:13" x14ac:dyDescent="0.25">
      <c r="B60" s="64"/>
      <c r="C60" s="64"/>
      <c r="D60" s="64"/>
      <c r="E60" s="64"/>
      <c r="F60" s="64"/>
      <c r="G60" s="64"/>
      <c r="H60" s="64"/>
      <c r="I60" s="64"/>
      <c r="J60" s="64"/>
      <c r="K60" s="64"/>
      <c r="L60" s="64"/>
      <c r="M60" s="64"/>
    </row>
    <row r="61" spans="2:13" x14ac:dyDescent="0.25">
      <c r="B61" s="64"/>
      <c r="C61" s="64"/>
      <c r="D61" s="64"/>
      <c r="E61" s="64"/>
      <c r="F61" s="64"/>
      <c r="G61" s="64"/>
      <c r="H61" s="64"/>
      <c r="I61" s="64"/>
      <c r="J61" s="64"/>
      <c r="K61" s="64"/>
      <c r="L61" s="64"/>
      <c r="M61" s="64"/>
    </row>
    <row r="62" spans="2:13" x14ac:dyDescent="0.25">
      <c r="B62" s="64"/>
      <c r="C62" s="64"/>
      <c r="D62" s="64"/>
      <c r="E62" s="64"/>
      <c r="F62" s="64"/>
      <c r="G62" s="64"/>
      <c r="H62" s="64"/>
      <c r="I62" s="64"/>
      <c r="J62" s="64"/>
      <c r="K62" s="64"/>
      <c r="L62" s="64"/>
      <c r="M62" s="64"/>
    </row>
    <row r="63" spans="2:13" x14ac:dyDescent="0.25">
      <c r="B63" s="64"/>
      <c r="C63" s="64"/>
      <c r="D63" s="64"/>
      <c r="E63" s="64"/>
      <c r="F63" s="64"/>
      <c r="G63" s="64"/>
      <c r="H63" s="64"/>
      <c r="I63" s="64"/>
      <c r="J63" s="64"/>
      <c r="K63" s="64"/>
      <c r="L63" s="64"/>
      <c r="M63" s="64"/>
    </row>
    <row r="64" spans="2:13" x14ac:dyDescent="0.25">
      <c r="B64" s="64" t="s">
        <v>186</v>
      </c>
      <c r="C64" s="64"/>
      <c r="D64" s="64"/>
      <c r="E64" s="64"/>
      <c r="F64" s="64"/>
      <c r="G64" s="64"/>
      <c r="H64" s="64"/>
      <c r="I64" s="64"/>
      <c r="J64" s="64"/>
      <c r="K64" s="64"/>
      <c r="L64" s="64"/>
      <c r="M64" s="64"/>
    </row>
    <row r="65" spans="2:13" x14ac:dyDescent="0.25">
      <c r="B65" s="64" t="s">
        <v>187</v>
      </c>
      <c r="C65" s="64"/>
      <c r="D65" s="64"/>
      <c r="E65" s="64"/>
      <c r="F65" s="64"/>
      <c r="G65" s="64"/>
      <c r="H65" s="64"/>
      <c r="I65" s="64"/>
      <c r="J65" s="64"/>
      <c r="K65" s="64"/>
      <c r="L65" s="64"/>
      <c r="M65" s="64"/>
    </row>
    <row r="66" spans="2:13" x14ac:dyDescent="0.25">
      <c r="B66" s="64"/>
      <c r="C66" s="64"/>
      <c r="D66" s="64"/>
      <c r="E66" s="64"/>
      <c r="F66" s="64"/>
      <c r="G66" s="64"/>
      <c r="H66" s="64"/>
      <c r="I66" s="64"/>
      <c r="J66" s="64"/>
      <c r="K66" s="64"/>
      <c r="L66" s="64"/>
      <c r="M66" s="64"/>
    </row>
    <row r="67" spans="2:13" x14ac:dyDescent="0.25">
      <c r="B67" s="64"/>
      <c r="C67" s="64"/>
      <c r="D67" s="64"/>
      <c r="E67" s="64"/>
      <c r="F67" s="64"/>
      <c r="G67" s="64"/>
      <c r="H67" s="64"/>
      <c r="I67" s="64"/>
      <c r="J67" s="64"/>
      <c r="K67" s="64"/>
      <c r="L67" s="64"/>
      <c r="M67" s="64"/>
    </row>
    <row r="68" spans="2:13" x14ac:dyDescent="0.25">
      <c r="B68" s="64"/>
      <c r="C68" s="64"/>
      <c r="D68" s="64"/>
      <c r="E68" s="64"/>
      <c r="F68" s="64"/>
      <c r="G68" s="64"/>
      <c r="H68" s="64"/>
      <c r="I68" s="64"/>
      <c r="J68" s="64"/>
      <c r="K68" s="64"/>
      <c r="L68" s="64"/>
      <c r="M68" s="64"/>
    </row>
    <row r="69" spans="2:13" x14ac:dyDescent="0.25">
      <c r="B69" s="64"/>
      <c r="C69" s="64"/>
      <c r="D69" s="64"/>
      <c r="E69" s="64"/>
      <c r="F69" s="64"/>
      <c r="G69" s="64"/>
      <c r="H69" s="64"/>
      <c r="I69" s="64"/>
      <c r="J69" s="64"/>
      <c r="K69" s="64"/>
      <c r="L69" s="64"/>
      <c r="M69" s="64"/>
    </row>
    <row r="70" spans="2:13" x14ac:dyDescent="0.25">
      <c r="B70" s="64"/>
      <c r="C70" s="64"/>
      <c r="D70" s="64"/>
      <c r="E70" s="64"/>
      <c r="F70" s="64"/>
      <c r="G70" s="64"/>
      <c r="H70" s="64"/>
      <c r="I70" s="64"/>
      <c r="J70" s="64"/>
      <c r="K70" s="64"/>
      <c r="L70" s="64"/>
      <c r="M70" s="64"/>
    </row>
    <row r="71" spans="2:13" x14ac:dyDescent="0.25">
      <c r="B71" s="64"/>
      <c r="C71" s="64"/>
      <c r="D71" s="64"/>
      <c r="E71" s="64"/>
      <c r="F71" s="64"/>
      <c r="G71" s="64"/>
      <c r="H71" s="64"/>
      <c r="I71" s="64"/>
      <c r="J71" s="64"/>
      <c r="K71" s="64"/>
      <c r="L71" s="64"/>
      <c r="M71" s="64"/>
    </row>
    <row r="72" spans="2:13" x14ac:dyDescent="0.25">
      <c r="B72" s="64"/>
      <c r="C72" s="64"/>
      <c r="D72" s="64"/>
      <c r="E72" s="64"/>
      <c r="F72" s="64"/>
      <c r="G72" s="64"/>
      <c r="H72" s="64"/>
      <c r="I72" s="64"/>
      <c r="J72" s="64"/>
      <c r="K72" s="64"/>
      <c r="L72" s="64"/>
      <c r="M72" s="64"/>
    </row>
    <row r="73" spans="2:13" x14ac:dyDescent="0.25">
      <c r="B73" s="64"/>
      <c r="C73" s="64"/>
      <c r="D73" s="64"/>
      <c r="E73" s="64"/>
      <c r="F73" s="64"/>
      <c r="G73" s="64"/>
      <c r="H73" s="64"/>
      <c r="I73" s="64"/>
      <c r="J73" s="64"/>
      <c r="K73" s="64"/>
      <c r="L73" s="64"/>
      <c r="M73" s="64"/>
    </row>
    <row r="74" spans="2:13" x14ac:dyDescent="0.25">
      <c r="B74" s="64"/>
      <c r="C74" s="64"/>
      <c r="D74" s="64"/>
      <c r="E74" s="64"/>
      <c r="F74" s="64"/>
      <c r="G74" s="64"/>
      <c r="H74" s="64"/>
      <c r="I74" s="64"/>
      <c r="J74" s="64"/>
      <c r="K74" s="64"/>
      <c r="L74" s="64"/>
      <c r="M74" s="64"/>
    </row>
    <row r="75" spans="2:13" x14ac:dyDescent="0.25">
      <c r="B75" s="64"/>
      <c r="C75" s="64"/>
      <c r="D75" s="64"/>
      <c r="E75" s="64"/>
      <c r="F75" s="64"/>
      <c r="G75" s="64"/>
      <c r="H75" s="64"/>
      <c r="I75" s="64"/>
      <c r="J75" s="64"/>
      <c r="K75" s="64"/>
      <c r="L75" s="64"/>
      <c r="M75" s="64"/>
    </row>
    <row r="76" spans="2:13" x14ac:dyDescent="0.25">
      <c r="B76" s="64"/>
      <c r="C76" s="64"/>
      <c r="D76" s="64"/>
      <c r="E76" s="64"/>
      <c r="F76" s="64"/>
      <c r="G76" s="64"/>
      <c r="H76" s="64"/>
      <c r="I76" s="64"/>
      <c r="J76" s="64"/>
      <c r="K76" s="64"/>
      <c r="L76" s="64"/>
      <c r="M76" s="64"/>
    </row>
    <row r="77" spans="2:13" x14ac:dyDescent="0.25">
      <c r="B77" s="64"/>
      <c r="C77" s="64"/>
      <c r="D77" s="64"/>
      <c r="E77" s="64"/>
      <c r="F77" s="64"/>
      <c r="G77" s="64"/>
      <c r="H77" s="64"/>
      <c r="I77" s="64"/>
      <c r="J77" s="64"/>
      <c r="K77" s="64"/>
      <c r="L77" s="64"/>
      <c r="M77" s="64"/>
    </row>
    <row r="78" spans="2:13" x14ac:dyDescent="0.25">
      <c r="B78" s="64"/>
      <c r="C78" s="64"/>
      <c r="D78" s="64"/>
      <c r="E78" s="64"/>
      <c r="F78" s="64"/>
      <c r="G78" s="64"/>
      <c r="H78" s="64"/>
      <c r="I78" s="64"/>
      <c r="J78" s="64"/>
      <c r="K78" s="64"/>
      <c r="L78" s="64"/>
      <c r="M78" s="64"/>
    </row>
    <row r="79" spans="2:13" x14ac:dyDescent="0.25">
      <c r="B79" s="64"/>
      <c r="C79" s="64"/>
      <c r="D79" s="64"/>
      <c r="E79" s="64"/>
      <c r="F79" s="64"/>
      <c r="G79" s="64"/>
      <c r="H79" s="64"/>
      <c r="I79" s="64"/>
      <c r="J79" s="64"/>
      <c r="K79" s="64"/>
      <c r="L79" s="64"/>
      <c r="M79" s="64"/>
    </row>
    <row r="80" spans="2:13" x14ac:dyDescent="0.25">
      <c r="B80" s="64"/>
      <c r="C80" s="64"/>
      <c r="D80" s="64"/>
      <c r="E80" s="64"/>
      <c r="F80" s="64"/>
      <c r="G80" s="64"/>
      <c r="H80" s="64"/>
      <c r="I80" s="64"/>
      <c r="J80" s="64"/>
      <c r="K80" s="64"/>
      <c r="L80" s="64"/>
      <c r="M80" s="64"/>
    </row>
    <row r="81" spans="2:13" x14ac:dyDescent="0.25">
      <c r="B81" s="64"/>
      <c r="C81" s="64"/>
      <c r="D81" s="64"/>
      <c r="E81" s="64"/>
      <c r="F81" s="64"/>
      <c r="G81" s="64"/>
      <c r="H81" s="64"/>
      <c r="I81" s="64"/>
      <c r="J81" s="64"/>
      <c r="K81" s="64"/>
      <c r="L81" s="64"/>
      <c r="M81" s="64"/>
    </row>
    <row r="82" spans="2:13" x14ac:dyDescent="0.25">
      <c r="B82" s="64"/>
      <c r="C82" s="64"/>
      <c r="D82" s="64"/>
      <c r="E82" s="64"/>
      <c r="F82" s="64"/>
      <c r="G82" s="64"/>
      <c r="H82" s="64"/>
      <c r="I82" s="64"/>
      <c r="J82" s="64"/>
      <c r="K82" s="64"/>
      <c r="L82" s="64"/>
      <c r="M82" s="64"/>
    </row>
    <row r="83" spans="2:13" x14ac:dyDescent="0.25">
      <c r="B83" s="64"/>
      <c r="C83" s="64"/>
      <c r="D83" s="64"/>
      <c r="E83" s="64"/>
      <c r="F83" s="64"/>
      <c r="G83" s="64"/>
      <c r="H83" s="64"/>
      <c r="I83" s="64"/>
      <c r="J83" s="64"/>
      <c r="K83" s="64"/>
      <c r="L83" s="64"/>
      <c r="M83" s="64"/>
    </row>
    <row r="84" spans="2:13" x14ac:dyDescent="0.25">
      <c r="B84" s="64"/>
      <c r="C84" s="64"/>
      <c r="D84" s="64"/>
      <c r="E84" s="64"/>
      <c r="F84" s="64"/>
      <c r="G84" s="64"/>
      <c r="H84" s="64"/>
      <c r="I84" s="64"/>
      <c r="J84" s="64"/>
      <c r="K84" s="64"/>
      <c r="L84" s="64"/>
      <c r="M84" s="64"/>
    </row>
    <row r="85" spans="2:13" x14ac:dyDescent="0.25">
      <c r="B85" s="64"/>
      <c r="C85" s="64"/>
      <c r="D85" s="64"/>
      <c r="E85" s="64"/>
      <c r="F85" s="64"/>
      <c r="G85" s="64"/>
      <c r="H85" s="64"/>
      <c r="I85" s="64"/>
      <c r="J85" s="64"/>
      <c r="K85" s="64"/>
      <c r="L85" s="64"/>
      <c r="M85" s="64"/>
    </row>
    <row r="86" spans="2:13" x14ac:dyDescent="0.25">
      <c r="B86" s="64"/>
      <c r="C86" s="64"/>
      <c r="D86" s="64"/>
      <c r="E86" s="64"/>
      <c r="F86" s="64"/>
      <c r="G86" s="64"/>
      <c r="H86" s="64"/>
      <c r="I86" s="64"/>
      <c r="J86" s="64"/>
      <c r="K86" s="64"/>
      <c r="L86" s="64"/>
      <c r="M86" s="64"/>
    </row>
    <row r="87" spans="2:13" x14ac:dyDescent="0.25">
      <c r="B87" s="64"/>
      <c r="C87" s="64"/>
      <c r="D87" s="64"/>
      <c r="E87" s="64"/>
      <c r="F87" s="64"/>
      <c r="G87" s="64"/>
      <c r="H87" s="64"/>
      <c r="I87" s="64"/>
      <c r="J87" s="64"/>
      <c r="K87" s="64"/>
      <c r="L87" s="64"/>
      <c r="M87" s="64"/>
    </row>
    <row r="88" spans="2:13" x14ac:dyDescent="0.25">
      <c r="B88" s="64"/>
      <c r="C88" s="64"/>
      <c r="D88" s="64"/>
      <c r="E88" s="64"/>
      <c r="F88" s="64"/>
      <c r="G88" s="64"/>
      <c r="H88" s="64"/>
      <c r="I88" s="64"/>
      <c r="J88" s="64"/>
      <c r="K88" s="64"/>
      <c r="L88" s="64"/>
      <c r="M88" s="64"/>
    </row>
    <row r="89" spans="2:13" x14ac:dyDescent="0.25">
      <c r="B89" s="64"/>
      <c r="C89" s="64"/>
      <c r="D89" s="64"/>
      <c r="E89" s="64"/>
      <c r="F89" s="64"/>
      <c r="G89" s="64"/>
      <c r="H89" s="64"/>
      <c r="I89" s="64"/>
      <c r="J89" s="64"/>
      <c r="K89" s="64"/>
      <c r="L89" s="64"/>
      <c r="M89" s="64"/>
    </row>
    <row r="90" spans="2:13" x14ac:dyDescent="0.25">
      <c r="B90" s="64"/>
      <c r="C90" s="64"/>
      <c r="D90" s="64"/>
      <c r="E90" s="64"/>
      <c r="F90" s="64"/>
      <c r="G90" s="64"/>
      <c r="H90" s="64"/>
      <c r="I90" s="64"/>
      <c r="J90" s="64"/>
      <c r="K90" s="64"/>
      <c r="L90" s="64"/>
      <c r="M90" s="64"/>
    </row>
    <row r="91" spans="2:13" x14ac:dyDescent="0.25">
      <c r="B91" s="64"/>
      <c r="C91" s="64"/>
      <c r="D91" s="64"/>
      <c r="E91" s="64"/>
      <c r="F91" s="64"/>
      <c r="G91" s="64"/>
      <c r="H91" s="64"/>
      <c r="I91" s="64"/>
      <c r="J91" s="64"/>
      <c r="K91" s="64"/>
      <c r="L91" s="64"/>
      <c r="M91" s="64"/>
    </row>
    <row r="92" spans="2:13" x14ac:dyDescent="0.25">
      <c r="B92" s="64"/>
      <c r="C92" s="64"/>
      <c r="D92" s="64"/>
      <c r="E92" s="64"/>
      <c r="F92" s="64"/>
      <c r="G92" s="64"/>
      <c r="H92" s="64"/>
      <c r="I92" s="64"/>
      <c r="J92" s="64"/>
      <c r="K92" s="64"/>
      <c r="L92" s="64"/>
      <c r="M92" s="64"/>
    </row>
    <row r="93" spans="2:13" x14ac:dyDescent="0.25">
      <c r="B93" s="64"/>
      <c r="C93" s="64"/>
      <c r="D93" s="64"/>
      <c r="E93" s="64"/>
      <c r="F93" s="64"/>
      <c r="G93" s="64"/>
      <c r="H93" s="64"/>
      <c r="I93" s="64"/>
      <c r="J93" s="64"/>
      <c r="K93" s="64"/>
      <c r="L93" s="64"/>
      <c r="M93" s="64"/>
    </row>
    <row r="94" spans="2:13" x14ac:dyDescent="0.25">
      <c r="B94" s="64"/>
      <c r="C94" s="64"/>
      <c r="D94" s="64"/>
      <c r="E94" s="64"/>
      <c r="F94" s="64"/>
      <c r="G94" s="64"/>
      <c r="H94" s="64"/>
      <c r="I94" s="64"/>
      <c r="J94" s="64"/>
      <c r="K94" s="64"/>
      <c r="L94" s="64"/>
      <c r="M94" s="64"/>
    </row>
    <row r="95" spans="2:13" x14ac:dyDescent="0.25">
      <c r="B95" s="64"/>
      <c r="C95" s="64"/>
      <c r="D95" s="64"/>
      <c r="E95" s="64"/>
      <c r="F95" s="64"/>
      <c r="G95" s="64"/>
      <c r="H95" s="64"/>
      <c r="I95" s="64"/>
      <c r="J95" s="64"/>
      <c r="K95" s="64"/>
      <c r="L95" s="64"/>
      <c r="M95" s="64"/>
    </row>
    <row r="96" spans="2:13" x14ac:dyDescent="0.25">
      <c r="B96" s="64"/>
      <c r="C96" s="64"/>
      <c r="D96" s="64"/>
      <c r="E96" s="64"/>
      <c r="F96" s="64"/>
      <c r="G96" s="64"/>
      <c r="H96" s="64"/>
      <c r="I96" s="64"/>
      <c r="J96" s="64"/>
      <c r="K96" s="64"/>
      <c r="L96" s="64"/>
      <c r="M96" s="64"/>
    </row>
    <row r="97" spans="2:13" x14ac:dyDescent="0.25">
      <c r="B97" s="64"/>
      <c r="C97" s="64"/>
      <c r="D97" s="64"/>
      <c r="E97" s="64"/>
      <c r="F97" s="64"/>
      <c r="G97" s="64"/>
      <c r="H97" s="64"/>
      <c r="I97" s="64"/>
      <c r="J97" s="64"/>
      <c r="K97" s="64"/>
      <c r="L97" s="64"/>
      <c r="M97" s="64"/>
    </row>
    <row r="98" spans="2:13" x14ac:dyDescent="0.25">
      <c r="B98" s="64"/>
      <c r="C98" s="64"/>
      <c r="D98" s="64"/>
      <c r="E98" s="64"/>
      <c r="F98" s="64"/>
      <c r="G98" s="64"/>
      <c r="H98" s="64"/>
      <c r="I98" s="64"/>
      <c r="J98" s="64"/>
      <c r="K98" s="64"/>
      <c r="L98" s="64"/>
      <c r="M98" s="64"/>
    </row>
    <row r="99" spans="2:13" x14ac:dyDescent="0.25">
      <c r="B99" s="64"/>
      <c r="C99" s="64"/>
      <c r="D99" s="64"/>
      <c r="E99" s="64"/>
      <c r="F99" s="64"/>
      <c r="G99" s="64"/>
      <c r="H99" s="64"/>
      <c r="I99" s="64"/>
      <c r="J99" s="64"/>
      <c r="K99" s="64"/>
      <c r="L99" s="64"/>
      <c r="M99" s="64"/>
    </row>
    <row r="100" spans="2:13" x14ac:dyDescent="0.25">
      <c r="B100" s="64"/>
      <c r="C100" s="64"/>
      <c r="D100" s="64"/>
      <c r="E100" s="64"/>
      <c r="F100" s="64"/>
      <c r="G100" s="64"/>
      <c r="H100" s="64"/>
      <c r="I100" s="64"/>
      <c r="J100" s="64"/>
      <c r="K100" s="64"/>
      <c r="L100" s="64"/>
      <c r="M100" s="64"/>
    </row>
    <row r="101" spans="2:13" x14ac:dyDescent="0.25">
      <c r="B101" s="64"/>
      <c r="C101" s="64"/>
      <c r="D101" s="64"/>
      <c r="E101" s="64"/>
      <c r="F101" s="64"/>
      <c r="G101" s="64"/>
      <c r="H101" s="64"/>
      <c r="I101" s="64"/>
      <c r="J101" s="64"/>
      <c r="K101" s="64"/>
      <c r="L101" s="64"/>
      <c r="M101" s="64"/>
    </row>
    <row r="102" spans="2:13" x14ac:dyDescent="0.25">
      <c r="B102" s="64"/>
      <c r="C102" s="64"/>
      <c r="D102" s="64"/>
      <c r="E102" s="64"/>
      <c r="F102" s="64"/>
      <c r="G102" s="64"/>
      <c r="H102" s="64"/>
      <c r="I102" s="64"/>
      <c r="J102" s="64"/>
      <c r="K102" s="64"/>
      <c r="L102" s="64"/>
      <c r="M102" s="64"/>
    </row>
    <row r="103" spans="2:13" x14ac:dyDescent="0.25">
      <c r="B103" s="64"/>
      <c r="C103" s="64"/>
      <c r="D103" s="64"/>
      <c r="E103" s="64"/>
      <c r="F103" s="64"/>
      <c r="G103" s="64"/>
      <c r="H103" s="64"/>
      <c r="I103" s="64"/>
      <c r="J103" s="64"/>
      <c r="K103" s="64"/>
      <c r="L103" s="64"/>
      <c r="M103" s="64"/>
    </row>
    <row r="104" spans="2:13" x14ac:dyDescent="0.25">
      <c r="B104" s="64"/>
      <c r="C104" s="64"/>
      <c r="D104" s="64"/>
      <c r="E104" s="64"/>
      <c r="F104" s="64"/>
      <c r="G104" s="64"/>
      <c r="H104" s="64"/>
      <c r="I104" s="64"/>
      <c r="J104" s="64"/>
      <c r="K104" s="64"/>
      <c r="L104" s="64"/>
      <c r="M104" s="64"/>
    </row>
    <row r="105" spans="2:13" x14ac:dyDescent="0.25">
      <c r="B105" s="64"/>
      <c r="C105" s="64"/>
      <c r="D105" s="64"/>
      <c r="E105" s="64"/>
      <c r="F105" s="64"/>
      <c r="G105" s="64"/>
      <c r="H105" s="64"/>
      <c r="I105" s="64"/>
      <c r="J105" s="64"/>
      <c r="K105" s="64"/>
      <c r="L105" s="64"/>
      <c r="M105" s="64"/>
    </row>
    <row r="106" spans="2:13" x14ac:dyDescent="0.25">
      <c r="B106" s="64"/>
      <c r="C106" s="64"/>
      <c r="D106" s="64"/>
      <c r="E106" s="64"/>
      <c r="F106" s="64"/>
      <c r="G106" s="64"/>
      <c r="H106" s="64"/>
      <c r="I106" s="64"/>
      <c r="J106" s="64"/>
      <c r="K106" s="64"/>
      <c r="L106" s="64"/>
      <c r="M106" s="64"/>
    </row>
    <row r="107" spans="2:13" x14ac:dyDescent="0.25">
      <c r="B107" s="64"/>
      <c r="C107" s="64"/>
      <c r="D107" s="64"/>
      <c r="E107" s="64"/>
      <c r="F107" s="64"/>
      <c r="G107" s="64"/>
      <c r="H107" s="64"/>
      <c r="I107" s="64"/>
      <c r="J107" s="64"/>
      <c r="K107" s="64"/>
      <c r="L107" s="64"/>
      <c r="M107" s="64"/>
    </row>
    <row r="108" spans="2:13" x14ac:dyDescent="0.25">
      <c r="B108" s="64"/>
      <c r="C108" s="64"/>
      <c r="D108" s="64"/>
      <c r="E108" s="64"/>
      <c r="F108" s="64"/>
      <c r="G108" s="64"/>
      <c r="H108" s="64"/>
      <c r="I108" s="64"/>
      <c r="J108" s="64"/>
      <c r="K108" s="64"/>
      <c r="L108" s="64"/>
      <c r="M108" s="64"/>
    </row>
    <row r="109" spans="2:13" x14ac:dyDescent="0.25">
      <c r="B109" s="64"/>
      <c r="C109" s="64"/>
      <c r="D109" s="64"/>
      <c r="E109" s="64"/>
      <c r="F109" s="64"/>
      <c r="G109" s="64"/>
      <c r="H109" s="64"/>
      <c r="I109" s="64"/>
      <c r="J109" s="64"/>
      <c r="K109" s="64"/>
      <c r="L109" s="64"/>
      <c r="M109" s="64"/>
    </row>
    <row r="110" spans="2:13" x14ac:dyDescent="0.25">
      <c r="B110" s="64"/>
      <c r="C110" s="64"/>
      <c r="D110" s="64"/>
      <c r="E110" s="64"/>
      <c r="F110" s="64"/>
      <c r="G110" s="64"/>
      <c r="H110" s="64"/>
      <c r="I110" s="64"/>
      <c r="J110" s="64"/>
      <c r="K110" s="64"/>
      <c r="L110" s="64"/>
      <c r="M110" s="64"/>
    </row>
    <row r="111" spans="2:13" x14ac:dyDescent="0.25">
      <c r="B111" s="64"/>
      <c r="C111" s="64"/>
      <c r="D111" s="64"/>
      <c r="E111" s="64"/>
      <c r="F111" s="64"/>
      <c r="G111" s="64"/>
      <c r="H111" s="64"/>
      <c r="I111" s="64"/>
      <c r="J111" s="64"/>
      <c r="K111" s="64"/>
      <c r="L111" s="64"/>
      <c r="M111" s="64"/>
    </row>
    <row r="112" spans="2:13" x14ac:dyDescent="0.25">
      <c r="B112" s="64"/>
      <c r="C112" s="64"/>
      <c r="D112" s="64"/>
      <c r="E112" s="64"/>
      <c r="F112" s="64"/>
      <c r="G112" s="64"/>
      <c r="H112" s="64"/>
      <c r="I112" s="64"/>
      <c r="J112" s="64"/>
      <c r="K112" s="64"/>
      <c r="L112" s="64"/>
      <c r="M112" s="64"/>
    </row>
    <row r="113" spans="2:13" x14ac:dyDescent="0.25">
      <c r="B113" s="64"/>
      <c r="C113" s="64"/>
      <c r="D113" s="64"/>
      <c r="E113" s="64"/>
      <c r="F113" s="64"/>
      <c r="G113" s="64"/>
      <c r="H113" s="64"/>
      <c r="I113" s="64"/>
      <c r="J113" s="64"/>
      <c r="K113" s="64"/>
      <c r="L113" s="64"/>
      <c r="M113" s="64"/>
    </row>
    <row r="114" spans="2:13" x14ac:dyDescent="0.25">
      <c r="B114" s="64"/>
      <c r="C114" s="64"/>
      <c r="D114" s="64"/>
      <c r="E114" s="64"/>
      <c r="F114" s="64"/>
      <c r="G114" s="64"/>
      <c r="H114" s="64"/>
      <c r="I114" s="64"/>
      <c r="J114" s="64"/>
      <c r="K114" s="64"/>
      <c r="L114" s="64"/>
      <c r="M114" s="64"/>
    </row>
    <row r="115" spans="2:13" x14ac:dyDescent="0.25">
      <c r="B115" s="64"/>
      <c r="C115" s="64"/>
      <c r="D115" s="64"/>
      <c r="E115" s="64"/>
      <c r="F115" s="64"/>
      <c r="G115" s="64"/>
      <c r="H115" s="64"/>
      <c r="I115" s="64"/>
      <c r="J115" s="64"/>
      <c r="K115" s="64"/>
      <c r="L115" s="64"/>
      <c r="M115" s="64"/>
    </row>
    <row r="116" spans="2:13" x14ac:dyDescent="0.25">
      <c r="B116" s="64"/>
      <c r="C116" s="64"/>
      <c r="D116" s="64"/>
      <c r="E116" s="64"/>
      <c r="F116" s="64"/>
      <c r="G116" s="64"/>
      <c r="H116" s="64"/>
      <c r="I116" s="64"/>
      <c r="J116" s="64"/>
      <c r="K116" s="64"/>
      <c r="L116" s="64"/>
      <c r="M116" s="64"/>
    </row>
    <row r="117" spans="2:13" x14ac:dyDescent="0.25">
      <c r="B117" s="64"/>
      <c r="C117" s="64"/>
      <c r="D117" s="64"/>
      <c r="E117" s="64"/>
      <c r="F117" s="64"/>
      <c r="G117" s="64"/>
      <c r="H117" s="64"/>
      <c r="I117" s="64"/>
      <c r="J117" s="64"/>
      <c r="K117" s="64"/>
      <c r="L117" s="64"/>
      <c r="M117" s="64"/>
    </row>
    <row r="118" spans="2:13" x14ac:dyDescent="0.25">
      <c r="B118" s="64"/>
      <c r="C118" s="64"/>
      <c r="D118" s="64"/>
      <c r="E118" s="64"/>
      <c r="F118" s="64"/>
      <c r="G118" s="64"/>
      <c r="H118" s="64"/>
      <c r="I118" s="64"/>
      <c r="J118" s="64"/>
      <c r="K118" s="64"/>
      <c r="L118" s="64"/>
      <c r="M118" s="64"/>
    </row>
    <row r="119" spans="2:13" x14ac:dyDescent="0.25">
      <c r="B119" s="64"/>
      <c r="C119" s="64"/>
      <c r="D119" s="64"/>
      <c r="E119" s="64"/>
      <c r="F119" s="64"/>
      <c r="G119" s="64"/>
      <c r="H119" s="64"/>
      <c r="I119" s="64"/>
      <c r="J119" s="64"/>
      <c r="K119" s="64"/>
      <c r="L119" s="64"/>
      <c r="M119" s="64"/>
    </row>
    <row r="120" spans="2:13" x14ac:dyDescent="0.25">
      <c r="B120" s="64"/>
      <c r="C120" s="64"/>
      <c r="D120" s="64"/>
      <c r="E120" s="64"/>
      <c r="F120" s="64"/>
      <c r="G120" s="64"/>
      <c r="H120" s="64"/>
      <c r="I120" s="64"/>
      <c r="J120" s="64"/>
      <c r="K120" s="64"/>
      <c r="L120" s="64"/>
      <c r="M120" s="64"/>
    </row>
    <row r="121" spans="2:13" x14ac:dyDescent="0.25">
      <c r="B121" s="64"/>
      <c r="C121" s="64"/>
      <c r="D121" s="64"/>
      <c r="E121" s="64"/>
      <c r="F121" s="64"/>
      <c r="G121" s="64"/>
      <c r="H121" s="64"/>
      <c r="I121" s="64"/>
      <c r="J121" s="64"/>
      <c r="K121" s="64"/>
      <c r="L121" s="64"/>
      <c r="M121" s="64"/>
    </row>
    <row r="122" spans="2:13" x14ac:dyDescent="0.25">
      <c r="B122" s="64"/>
      <c r="C122" s="64"/>
      <c r="D122" s="64"/>
      <c r="E122" s="64"/>
      <c r="F122" s="64"/>
      <c r="G122" s="64"/>
      <c r="H122" s="64"/>
      <c r="I122" s="64"/>
      <c r="J122" s="64"/>
      <c r="K122" s="64"/>
      <c r="L122" s="64"/>
      <c r="M122" s="64"/>
    </row>
    <row r="123" spans="2:13" x14ac:dyDescent="0.25">
      <c r="B123" s="64"/>
      <c r="C123" s="64"/>
      <c r="D123" s="64"/>
      <c r="E123" s="64"/>
      <c r="F123" s="64"/>
      <c r="G123" s="64"/>
      <c r="H123" s="64"/>
      <c r="I123" s="64"/>
      <c r="J123" s="64"/>
      <c r="K123" s="64"/>
      <c r="L123" s="64"/>
      <c r="M123" s="64"/>
    </row>
    <row r="124" spans="2:13" x14ac:dyDescent="0.25">
      <c r="B124" s="64"/>
      <c r="C124" s="64"/>
      <c r="D124" s="64"/>
      <c r="E124" s="64"/>
      <c r="F124" s="64"/>
      <c r="G124" s="64"/>
      <c r="H124" s="64"/>
      <c r="I124" s="64"/>
      <c r="J124" s="64"/>
      <c r="K124" s="64"/>
      <c r="L124" s="64"/>
      <c r="M124" s="64"/>
    </row>
    <row r="125" spans="2:13" x14ac:dyDescent="0.25">
      <c r="B125" s="64"/>
      <c r="C125" s="64"/>
      <c r="D125" s="64"/>
      <c r="E125" s="64"/>
      <c r="F125" s="64"/>
      <c r="G125" s="64"/>
      <c r="H125" s="64"/>
      <c r="I125" s="64"/>
      <c r="J125" s="64"/>
      <c r="K125" s="64"/>
      <c r="L125" s="64"/>
      <c r="M125" s="64"/>
    </row>
    <row r="126" spans="2:13" x14ac:dyDescent="0.25">
      <c r="B126" s="64"/>
      <c r="C126" s="64"/>
      <c r="D126" s="64"/>
      <c r="E126" s="64"/>
      <c r="F126" s="64"/>
      <c r="G126" s="64"/>
      <c r="H126" s="64"/>
      <c r="I126" s="64"/>
      <c r="J126" s="64"/>
      <c r="K126" s="64"/>
      <c r="L126" s="64"/>
      <c r="M126" s="64"/>
    </row>
    <row r="127" spans="2:13" x14ac:dyDescent="0.25">
      <c r="B127" s="64"/>
      <c r="C127" s="64"/>
      <c r="D127" s="64"/>
      <c r="E127" s="64"/>
      <c r="F127" s="64"/>
      <c r="G127" s="64"/>
      <c r="H127" s="64"/>
      <c r="I127" s="64"/>
      <c r="J127" s="64"/>
      <c r="K127" s="64"/>
      <c r="L127" s="64"/>
      <c r="M127" s="64"/>
    </row>
    <row r="128" spans="2:13" x14ac:dyDescent="0.25">
      <c r="B128" s="64"/>
      <c r="C128" s="64"/>
      <c r="D128" s="64"/>
      <c r="E128" s="64"/>
      <c r="F128" s="64"/>
      <c r="G128" s="64"/>
      <c r="H128" s="64"/>
      <c r="I128" s="64"/>
      <c r="J128" s="64"/>
      <c r="K128" s="64"/>
      <c r="L128" s="64"/>
      <c r="M128" s="64"/>
    </row>
    <row r="129" spans="2:13" x14ac:dyDescent="0.25">
      <c r="B129" s="64"/>
      <c r="C129" s="64"/>
      <c r="D129" s="64"/>
      <c r="E129" s="64"/>
      <c r="F129" s="64"/>
      <c r="G129" s="64"/>
      <c r="H129" s="64"/>
      <c r="I129" s="64"/>
      <c r="J129" s="64"/>
      <c r="K129" s="64"/>
      <c r="L129" s="64"/>
      <c r="M129" s="64"/>
    </row>
    <row r="130" spans="2:13" x14ac:dyDescent="0.25">
      <c r="B130" s="64"/>
      <c r="C130" s="64"/>
      <c r="D130" s="64"/>
      <c r="E130" s="64"/>
      <c r="F130" s="64"/>
      <c r="G130" s="64"/>
      <c r="H130" s="64"/>
      <c r="I130" s="64"/>
      <c r="J130" s="64"/>
      <c r="K130" s="64"/>
      <c r="L130" s="64"/>
      <c r="M130" s="64"/>
    </row>
    <row r="131" spans="2:13" x14ac:dyDescent="0.25">
      <c r="B131" s="64"/>
      <c r="C131" s="64"/>
      <c r="D131" s="64"/>
      <c r="E131" s="64"/>
      <c r="F131" s="64"/>
      <c r="G131" s="64"/>
      <c r="H131" s="64"/>
      <c r="I131" s="64"/>
      <c r="J131" s="64"/>
      <c r="K131" s="64"/>
      <c r="L131" s="64"/>
      <c r="M131" s="64"/>
    </row>
    <row r="132" spans="2:13" x14ac:dyDescent="0.25">
      <c r="B132" s="64"/>
      <c r="C132" s="64"/>
      <c r="D132" s="64"/>
      <c r="E132" s="64"/>
      <c r="F132" s="64"/>
      <c r="G132" s="64"/>
      <c r="H132" s="64"/>
      <c r="I132" s="64"/>
      <c r="J132" s="64"/>
      <c r="K132" s="64"/>
      <c r="L132" s="64"/>
      <c r="M132" s="64"/>
    </row>
    <row r="133" spans="2:13" x14ac:dyDescent="0.25">
      <c r="B133" s="64"/>
      <c r="C133" s="64"/>
      <c r="D133" s="64"/>
      <c r="E133" s="64"/>
      <c r="F133" s="64"/>
      <c r="G133" s="64"/>
      <c r="H133" s="64"/>
      <c r="I133" s="64"/>
      <c r="J133" s="64"/>
      <c r="K133" s="64"/>
      <c r="L133" s="64"/>
      <c r="M133" s="64"/>
    </row>
    <row r="134" spans="2:13" x14ac:dyDescent="0.25">
      <c r="B134" s="64"/>
      <c r="C134" s="64"/>
      <c r="D134" s="64"/>
      <c r="E134" s="64"/>
      <c r="F134" s="64"/>
      <c r="G134" s="64"/>
      <c r="H134" s="64"/>
      <c r="I134" s="64"/>
      <c r="J134" s="64"/>
      <c r="K134" s="64"/>
      <c r="L134" s="64"/>
      <c r="M134" s="64"/>
    </row>
    <row r="135" spans="2:13" x14ac:dyDescent="0.25">
      <c r="B135" s="64"/>
      <c r="C135" s="64"/>
      <c r="D135" s="64"/>
      <c r="E135" s="64"/>
      <c r="F135" s="64"/>
      <c r="G135" s="64"/>
      <c r="H135" s="64"/>
      <c r="I135" s="64"/>
      <c r="J135" s="64"/>
      <c r="K135" s="64"/>
      <c r="L135" s="64"/>
      <c r="M135" s="64"/>
    </row>
    <row r="136" spans="2:13" x14ac:dyDescent="0.25">
      <c r="B136" s="64"/>
      <c r="C136" s="64"/>
      <c r="D136" s="64"/>
      <c r="E136" s="64"/>
      <c r="F136" s="64"/>
      <c r="G136" s="64"/>
      <c r="H136" s="64"/>
      <c r="I136" s="64"/>
      <c r="J136" s="64"/>
      <c r="K136" s="64"/>
      <c r="L136" s="64"/>
      <c r="M136" s="64"/>
    </row>
    <row r="137" spans="2:13" x14ac:dyDescent="0.25">
      <c r="B137" s="64"/>
      <c r="C137" s="64"/>
      <c r="D137" s="64"/>
      <c r="E137" s="64"/>
      <c r="F137" s="64"/>
      <c r="G137" s="64"/>
      <c r="H137" s="64"/>
      <c r="I137" s="64"/>
      <c r="J137" s="64"/>
      <c r="K137" s="64"/>
      <c r="L137" s="64"/>
      <c r="M137" s="64"/>
    </row>
    <row r="138" spans="2:13" x14ac:dyDescent="0.25">
      <c r="B138" s="64"/>
      <c r="C138" s="64"/>
      <c r="D138" s="64"/>
      <c r="E138" s="64"/>
      <c r="F138" s="64"/>
      <c r="G138" s="64"/>
      <c r="H138" s="64"/>
      <c r="I138" s="64"/>
      <c r="J138" s="64"/>
      <c r="K138" s="64"/>
      <c r="L138" s="64"/>
      <c r="M138" s="64"/>
    </row>
    <row r="139" spans="2:13" x14ac:dyDescent="0.25">
      <c r="B139" s="64"/>
      <c r="C139" s="64"/>
      <c r="D139" s="64"/>
      <c r="E139" s="64"/>
      <c r="F139" s="64"/>
      <c r="G139" s="64"/>
      <c r="H139" s="64"/>
      <c r="I139" s="64"/>
      <c r="J139" s="64"/>
      <c r="K139" s="64"/>
      <c r="L139" s="64"/>
      <c r="M139" s="64"/>
    </row>
    <row r="140" spans="2:13" x14ac:dyDescent="0.25">
      <c r="B140" s="64"/>
      <c r="C140" s="64"/>
      <c r="D140" s="64"/>
      <c r="E140" s="64"/>
      <c r="F140" s="64"/>
      <c r="G140" s="64"/>
      <c r="H140" s="64"/>
      <c r="I140" s="64"/>
      <c r="J140" s="64"/>
      <c r="K140" s="64"/>
      <c r="L140" s="64"/>
      <c r="M140" s="64"/>
    </row>
    <row r="141" spans="2:13" x14ac:dyDescent="0.25">
      <c r="B141" s="64"/>
      <c r="C141" s="64"/>
      <c r="D141" s="64"/>
      <c r="E141" s="64"/>
      <c r="F141" s="64"/>
      <c r="G141" s="64"/>
      <c r="H141" s="64"/>
      <c r="I141" s="64"/>
      <c r="J141" s="64"/>
      <c r="K141" s="64"/>
      <c r="L141" s="64"/>
      <c r="M141" s="64"/>
    </row>
    <row r="142" spans="2:13" x14ac:dyDescent="0.25">
      <c r="B142" s="64"/>
      <c r="C142" s="64"/>
      <c r="D142" s="64"/>
      <c r="E142" s="64"/>
      <c r="F142" s="64"/>
      <c r="G142" s="64"/>
      <c r="H142" s="64"/>
      <c r="I142" s="64"/>
      <c r="J142" s="64"/>
      <c r="K142" s="64"/>
      <c r="L142" s="64"/>
      <c r="M142" s="64"/>
    </row>
    <row r="143" spans="2:13" x14ac:dyDescent="0.25">
      <c r="B143" s="64"/>
      <c r="C143" s="64"/>
      <c r="D143" s="64"/>
      <c r="E143" s="64"/>
      <c r="F143" s="64"/>
      <c r="G143" s="64"/>
      <c r="H143" s="64"/>
      <c r="I143" s="64"/>
      <c r="J143" s="64"/>
      <c r="K143" s="64"/>
      <c r="L143" s="64"/>
      <c r="M143" s="64"/>
    </row>
    <row r="144" spans="2:13" x14ac:dyDescent="0.25">
      <c r="B144" s="64"/>
      <c r="C144" s="64"/>
      <c r="D144" s="64"/>
      <c r="E144" s="64"/>
      <c r="F144" s="64"/>
      <c r="G144" s="64"/>
      <c r="H144" s="64"/>
      <c r="I144" s="64"/>
      <c r="J144" s="64"/>
      <c r="K144" s="64"/>
      <c r="L144" s="64"/>
      <c r="M144" s="64"/>
    </row>
    <row r="145" spans="2:13" x14ac:dyDescent="0.25">
      <c r="B145" s="64"/>
      <c r="C145" s="64"/>
      <c r="D145" s="64"/>
      <c r="E145" s="64"/>
      <c r="F145" s="64"/>
      <c r="G145" s="64"/>
      <c r="H145" s="64"/>
      <c r="I145" s="64"/>
      <c r="J145" s="64"/>
      <c r="K145" s="64"/>
      <c r="L145" s="64"/>
      <c r="M145" s="64"/>
    </row>
    <row r="146" spans="2:13" x14ac:dyDescent="0.25">
      <c r="B146" s="64"/>
      <c r="C146" s="64"/>
      <c r="D146" s="64"/>
      <c r="E146" s="64"/>
      <c r="F146" s="64"/>
      <c r="G146" s="64"/>
      <c r="H146" s="64"/>
      <c r="I146" s="64"/>
      <c r="J146" s="64"/>
      <c r="K146" s="64"/>
      <c r="L146" s="64"/>
      <c r="M146" s="64"/>
    </row>
    <row r="147" spans="2:13" x14ac:dyDescent="0.25">
      <c r="B147" s="64"/>
      <c r="C147" s="64"/>
      <c r="D147" s="64"/>
      <c r="E147" s="64"/>
      <c r="F147" s="64"/>
      <c r="G147" s="64"/>
      <c r="H147" s="64"/>
      <c r="I147" s="64"/>
      <c r="J147" s="64"/>
      <c r="K147" s="64"/>
      <c r="L147" s="64"/>
      <c r="M147" s="64"/>
    </row>
    <row r="148" spans="2:13" x14ac:dyDescent="0.25">
      <c r="B148" s="64"/>
      <c r="C148" s="64"/>
      <c r="D148" s="64"/>
      <c r="E148" s="64"/>
      <c r="F148" s="64"/>
      <c r="G148" s="64"/>
      <c r="H148" s="64"/>
      <c r="I148" s="64"/>
      <c r="J148" s="64"/>
      <c r="K148" s="64"/>
      <c r="L148" s="64"/>
      <c r="M148" s="64"/>
    </row>
    <row r="149" spans="2:13" x14ac:dyDescent="0.25">
      <c r="B149" s="64"/>
      <c r="C149" s="64"/>
      <c r="D149" s="64"/>
      <c r="E149" s="64"/>
      <c r="F149" s="64"/>
      <c r="G149" s="64"/>
      <c r="H149" s="64"/>
      <c r="I149" s="64"/>
      <c r="J149" s="64"/>
      <c r="K149" s="64"/>
      <c r="L149" s="64"/>
      <c r="M149" s="64"/>
    </row>
    <row r="150" spans="2:13" x14ac:dyDescent="0.25">
      <c r="B150" s="64"/>
      <c r="C150" s="64"/>
      <c r="D150" s="64"/>
      <c r="E150" s="64"/>
      <c r="F150" s="64"/>
      <c r="G150" s="64"/>
      <c r="H150" s="64"/>
      <c r="I150" s="64"/>
      <c r="J150" s="64"/>
      <c r="K150" s="64"/>
      <c r="L150" s="64"/>
      <c r="M150" s="64"/>
    </row>
    <row r="151" spans="2:13" x14ac:dyDescent="0.25">
      <c r="B151" s="64"/>
      <c r="C151" s="64"/>
      <c r="D151" s="64"/>
      <c r="E151" s="64"/>
      <c r="F151" s="64"/>
      <c r="G151" s="64"/>
      <c r="H151" s="64"/>
      <c r="I151" s="64"/>
      <c r="J151" s="64"/>
      <c r="K151" s="64"/>
      <c r="L151" s="64"/>
      <c r="M151" s="64"/>
    </row>
    <row r="152" spans="2:13" x14ac:dyDescent="0.25">
      <c r="B152" s="64"/>
      <c r="C152" s="64"/>
      <c r="D152" s="64"/>
      <c r="E152" s="64"/>
      <c r="F152" s="64"/>
      <c r="G152" s="64"/>
      <c r="H152" s="64"/>
      <c r="I152" s="64"/>
      <c r="J152" s="64"/>
      <c r="K152" s="64"/>
      <c r="L152" s="64"/>
      <c r="M152" s="64"/>
    </row>
    <row r="153" spans="2:13" x14ac:dyDescent="0.25">
      <c r="B153" s="64"/>
      <c r="C153" s="64"/>
      <c r="D153" s="64"/>
      <c r="E153" s="64"/>
      <c r="F153" s="64"/>
      <c r="G153" s="64"/>
      <c r="H153" s="64"/>
      <c r="I153" s="64"/>
      <c r="J153" s="64"/>
      <c r="K153" s="64"/>
      <c r="L153" s="64"/>
      <c r="M153" s="64"/>
    </row>
    <row r="154" spans="2:13" x14ac:dyDescent="0.25">
      <c r="B154" s="64"/>
      <c r="C154" s="64"/>
      <c r="D154" s="64"/>
      <c r="E154" s="64"/>
      <c r="F154" s="64"/>
      <c r="G154" s="64"/>
      <c r="H154" s="64"/>
      <c r="I154" s="64"/>
      <c r="J154" s="64"/>
      <c r="K154" s="64"/>
      <c r="L154" s="64"/>
      <c r="M154" s="64"/>
    </row>
    <row r="155" spans="2:13" x14ac:dyDescent="0.25">
      <c r="B155" s="64"/>
      <c r="C155" s="64"/>
      <c r="D155" s="64"/>
      <c r="E155" s="64"/>
      <c r="F155" s="64"/>
      <c r="G155" s="64"/>
      <c r="H155" s="64"/>
      <c r="I155" s="64"/>
      <c r="J155" s="64"/>
      <c r="K155" s="64"/>
      <c r="L155" s="64"/>
      <c r="M155" s="64"/>
    </row>
    <row r="156" spans="2:13" x14ac:dyDescent="0.25">
      <c r="B156" s="64"/>
      <c r="C156" s="64"/>
      <c r="D156" s="64"/>
      <c r="E156" s="64"/>
      <c r="F156" s="64"/>
      <c r="G156" s="64"/>
      <c r="H156" s="64"/>
      <c r="I156" s="64"/>
      <c r="J156" s="64"/>
      <c r="K156" s="64"/>
      <c r="L156" s="64"/>
      <c r="M156" s="64"/>
    </row>
    <row r="157" spans="2:13" x14ac:dyDescent="0.25">
      <c r="B157" s="64"/>
      <c r="C157" s="64"/>
      <c r="D157" s="64"/>
      <c r="E157" s="64"/>
      <c r="F157" s="64"/>
      <c r="G157" s="64"/>
      <c r="H157" s="64"/>
      <c r="I157" s="64"/>
      <c r="J157" s="64"/>
      <c r="K157" s="64"/>
      <c r="L157" s="64"/>
      <c r="M157" s="64"/>
    </row>
    <row r="158" spans="2:13" x14ac:dyDescent="0.25">
      <c r="B158" s="64"/>
      <c r="C158" s="64"/>
      <c r="D158" s="64"/>
      <c r="E158" s="64"/>
      <c r="F158" s="64"/>
      <c r="G158" s="64"/>
      <c r="H158" s="64"/>
      <c r="I158" s="64"/>
      <c r="J158" s="64"/>
      <c r="K158" s="64"/>
      <c r="L158" s="64"/>
      <c r="M158" s="64"/>
    </row>
    <row r="159" spans="2:13" x14ac:dyDescent="0.25">
      <c r="B159" s="64"/>
      <c r="C159" s="64"/>
      <c r="D159" s="64"/>
      <c r="E159" s="64"/>
      <c r="F159" s="64"/>
      <c r="G159" s="64"/>
      <c r="H159" s="64"/>
      <c r="I159" s="64"/>
      <c r="J159" s="64"/>
      <c r="K159" s="64"/>
      <c r="L159" s="64"/>
      <c r="M159" s="64"/>
    </row>
    <row r="160" spans="2:13" x14ac:dyDescent="0.25">
      <c r="B160" s="64"/>
      <c r="C160" s="64"/>
      <c r="D160" s="64"/>
      <c r="E160" s="64"/>
      <c r="F160" s="64"/>
      <c r="G160" s="64"/>
      <c r="H160" s="64"/>
      <c r="I160" s="64"/>
      <c r="J160" s="64"/>
      <c r="K160" s="64"/>
      <c r="L160" s="64"/>
      <c r="M160" s="64"/>
    </row>
    <row r="161" spans="2:13" x14ac:dyDescent="0.25">
      <c r="B161" s="64"/>
      <c r="C161" s="64"/>
      <c r="D161" s="64"/>
      <c r="E161" s="64"/>
      <c r="F161" s="64"/>
      <c r="G161" s="64"/>
      <c r="H161" s="64"/>
      <c r="I161" s="64"/>
      <c r="J161" s="64"/>
      <c r="K161" s="64"/>
      <c r="L161" s="64"/>
      <c r="M161" s="64"/>
    </row>
    <row r="162" spans="2:13" x14ac:dyDescent="0.25">
      <c r="B162" s="64"/>
      <c r="C162" s="64"/>
      <c r="D162" s="64"/>
      <c r="E162" s="64"/>
      <c r="F162" s="64"/>
      <c r="G162" s="64"/>
      <c r="H162" s="64"/>
      <c r="I162" s="64"/>
      <c r="J162" s="64"/>
      <c r="K162" s="64"/>
      <c r="L162" s="64"/>
      <c r="M162" s="64"/>
    </row>
    <row r="163" spans="2:13" x14ac:dyDescent="0.25">
      <c r="B163" s="64"/>
      <c r="C163" s="64"/>
      <c r="D163" s="64"/>
      <c r="E163" s="64"/>
      <c r="F163" s="64"/>
      <c r="G163" s="64"/>
      <c r="H163" s="64"/>
      <c r="I163" s="64"/>
      <c r="J163" s="64"/>
      <c r="K163" s="64"/>
      <c r="L163" s="64"/>
      <c r="M163" s="64"/>
    </row>
    <row r="164" spans="2:13" x14ac:dyDescent="0.25">
      <c r="B164" s="64"/>
      <c r="C164" s="64"/>
      <c r="D164" s="64"/>
      <c r="E164" s="64"/>
      <c r="F164" s="64"/>
      <c r="G164" s="64"/>
      <c r="H164" s="64"/>
      <c r="I164" s="64"/>
      <c r="J164" s="64"/>
      <c r="K164" s="64"/>
      <c r="L164" s="64"/>
      <c r="M164" s="64"/>
    </row>
    <row r="165" spans="2:13" x14ac:dyDescent="0.25">
      <c r="B165" s="64"/>
      <c r="C165" s="64"/>
      <c r="D165" s="64"/>
      <c r="E165" s="64"/>
      <c r="F165" s="64"/>
      <c r="G165" s="64"/>
      <c r="H165" s="64"/>
      <c r="I165" s="64"/>
      <c r="J165" s="64"/>
      <c r="K165" s="64"/>
      <c r="L165" s="64"/>
      <c r="M165" s="64"/>
    </row>
    <row r="166" spans="2:13" x14ac:dyDescent="0.25">
      <c r="B166" s="64"/>
      <c r="C166" s="64"/>
      <c r="D166" s="64"/>
      <c r="E166" s="64"/>
      <c r="F166" s="64"/>
      <c r="G166" s="64"/>
      <c r="H166" s="64"/>
      <c r="I166" s="64"/>
      <c r="J166" s="64"/>
      <c r="K166" s="64"/>
      <c r="L166" s="64"/>
      <c r="M166" s="64"/>
    </row>
    <row r="167" spans="2:13" x14ac:dyDescent="0.25">
      <c r="B167" s="64"/>
      <c r="C167" s="64"/>
      <c r="D167" s="64"/>
      <c r="E167" s="64"/>
      <c r="F167" s="64"/>
      <c r="G167" s="64"/>
      <c r="H167" s="64"/>
      <c r="I167" s="64"/>
      <c r="J167" s="64"/>
      <c r="K167" s="64"/>
      <c r="L167" s="64"/>
      <c r="M167" s="64"/>
    </row>
    <row r="168" spans="2:13" x14ac:dyDescent="0.25">
      <c r="B168" s="64"/>
      <c r="C168" s="64"/>
      <c r="D168" s="64"/>
      <c r="E168" s="64"/>
      <c r="F168" s="64"/>
      <c r="G168" s="64"/>
      <c r="H168" s="64"/>
      <c r="I168" s="64"/>
      <c r="J168" s="64"/>
      <c r="K168" s="64"/>
      <c r="L168" s="64"/>
      <c r="M168" s="64"/>
    </row>
    <row r="169" spans="2:13" x14ac:dyDescent="0.25">
      <c r="B169" s="64"/>
      <c r="C169" s="64"/>
      <c r="D169" s="64"/>
      <c r="E169" s="64"/>
      <c r="F169" s="64"/>
      <c r="G169" s="64"/>
      <c r="H169" s="64"/>
      <c r="I169" s="64"/>
      <c r="J169" s="64"/>
      <c r="K169" s="64"/>
      <c r="L169" s="64"/>
      <c r="M169" s="64"/>
    </row>
    <row r="170" spans="2:13" x14ac:dyDescent="0.25">
      <c r="B170" s="64"/>
      <c r="C170" s="64"/>
      <c r="D170" s="64"/>
      <c r="E170" s="64"/>
      <c r="F170" s="64"/>
      <c r="G170" s="64"/>
      <c r="H170" s="64"/>
      <c r="I170" s="64"/>
      <c r="J170" s="64"/>
      <c r="K170" s="64"/>
      <c r="L170" s="64"/>
      <c r="M170" s="64"/>
    </row>
    <row r="171" spans="2:13" x14ac:dyDescent="0.25">
      <c r="B171" s="64"/>
      <c r="C171" s="64"/>
      <c r="D171" s="64"/>
      <c r="E171" s="64"/>
      <c r="F171" s="64"/>
      <c r="G171" s="64"/>
      <c r="H171" s="64"/>
      <c r="I171" s="64"/>
      <c r="J171" s="64"/>
      <c r="K171" s="64"/>
      <c r="L171" s="64"/>
      <c r="M171" s="64"/>
    </row>
    <row r="172" spans="2:13" x14ac:dyDescent="0.25">
      <c r="B172" s="64"/>
      <c r="C172" s="64"/>
      <c r="D172" s="64"/>
      <c r="E172" s="64"/>
      <c r="F172" s="64"/>
      <c r="G172" s="64"/>
      <c r="H172" s="64"/>
      <c r="I172" s="64"/>
      <c r="J172" s="64"/>
      <c r="K172" s="64"/>
      <c r="L172" s="64"/>
      <c r="M172" s="64"/>
    </row>
    <row r="173" spans="2:13" x14ac:dyDescent="0.25">
      <c r="B173" s="64"/>
      <c r="C173" s="64"/>
      <c r="D173" s="64"/>
      <c r="E173" s="64"/>
      <c r="F173" s="64"/>
      <c r="G173" s="64"/>
      <c r="H173" s="64"/>
      <c r="I173" s="64"/>
      <c r="J173" s="64"/>
      <c r="K173" s="64"/>
      <c r="L173" s="64"/>
      <c r="M173" s="64"/>
    </row>
    <row r="174" spans="2:13" x14ac:dyDescent="0.25">
      <c r="B174" s="64"/>
      <c r="C174" s="64"/>
      <c r="D174" s="64"/>
      <c r="E174" s="64"/>
      <c r="F174" s="64"/>
      <c r="G174" s="64"/>
      <c r="H174" s="64"/>
      <c r="I174" s="64"/>
      <c r="J174" s="64"/>
      <c r="K174" s="64"/>
      <c r="L174" s="64"/>
      <c r="M174" s="64"/>
    </row>
    <row r="175" spans="2:13" x14ac:dyDescent="0.25">
      <c r="B175" s="64"/>
      <c r="C175" s="64"/>
      <c r="D175" s="64"/>
      <c r="E175" s="64"/>
      <c r="F175" s="64"/>
      <c r="G175" s="64"/>
      <c r="H175" s="64"/>
      <c r="I175" s="64"/>
      <c r="J175" s="64"/>
      <c r="K175" s="64"/>
      <c r="L175" s="64"/>
      <c r="M175" s="64"/>
    </row>
    <row r="176" spans="2:13" x14ac:dyDescent="0.25">
      <c r="B176" s="64"/>
      <c r="C176" s="64"/>
      <c r="D176" s="64"/>
      <c r="E176" s="64"/>
      <c r="F176" s="64"/>
      <c r="G176" s="64"/>
      <c r="H176" s="64"/>
      <c r="I176" s="64"/>
      <c r="J176" s="64"/>
      <c r="K176" s="64"/>
      <c r="L176" s="64"/>
      <c r="M176" s="64"/>
    </row>
    <row r="177" spans="2:13" x14ac:dyDescent="0.25">
      <c r="B177" s="64"/>
      <c r="C177" s="64"/>
      <c r="D177" s="64"/>
      <c r="E177" s="64"/>
      <c r="F177" s="64"/>
      <c r="G177" s="64"/>
      <c r="H177" s="64"/>
      <c r="I177" s="64"/>
      <c r="J177" s="64"/>
      <c r="K177" s="64"/>
      <c r="L177" s="64"/>
      <c r="M177" s="64"/>
    </row>
    <row r="178" spans="2:13" x14ac:dyDescent="0.25">
      <c r="B178" s="64"/>
      <c r="C178" s="64"/>
      <c r="D178" s="64"/>
      <c r="E178" s="64"/>
      <c r="F178" s="64"/>
      <c r="G178" s="64"/>
      <c r="H178" s="64"/>
      <c r="I178" s="64"/>
      <c r="J178" s="64"/>
      <c r="K178" s="64"/>
      <c r="L178" s="64"/>
      <c r="M178" s="64"/>
    </row>
    <row r="179" spans="2:13" x14ac:dyDescent="0.25">
      <c r="B179" s="64"/>
      <c r="C179" s="64"/>
      <c r="D179" s="64"/>
      <c r="E179" s="64"/>
      <c r="F179" s="64"/>
      <c r="G179" s="64"/>
      <c r="H179" s="64"/>
      <c r="I179" s="64"/>
      <c r="J179" s="64"/>
      <c r="K179" s="64"/>
      <c r="L179" s="64"/>
      <c r="M179" s="64"/>
    </row>
    <row r="180" spans="2:13" x14ac:dyDescent="0.25">
      <c r="B180" s="64"/>
      <c r="C180" s="64"/>
      <c r="D180" s="64"/>
      <c r="E180" s="64"/>
      <c r="F180" s="64"/>
      <c r="G180" s="64"/>
      <c r="H180" s="64"/>
      <c r="I180" s="64"/>
      <c r="J180" s="64"/>
      <c r="K180" s="64"/>
      <c r="L180" s="64"/>
      <c r="M180" s="64"/>
    </row>
    <row r="181" spans="2:13" x14ac:dyDescent="0.25">
      <c r="B181" s="64"/>
      <c r="C181" s="64"/>
      <c r="D181" s="64"/>
      <c r="E181" s="64"/>
      <c r="F181" s="64"/>
      <c r="G181" s="64"/>
      <c r="H181" s="64"/>
      <c r="I181" s="64"/>
      <c r="J181" s="64"/>
      <c r="K181" s="64"/>
      <c r="L181" s="64"/>
      <c r="M181" s="64"/>
    </row>
    <row r="182" spans="2:13" x14ac:dyDescent="0.25">
      <c r="B182" s="64"/>
      <c r="C182" s="64"/>
      <c r="D182" s="64"/>
      <c r="E182" s="64"/>
      <c r="F182" s="64"/>
      <c r="G182" s="64"/>
      <c r="H182" s="64"/>
      <c r="I182" s="64"/>
      <c r="J182" s="64"/>
      <c r="K182" s="64"/>
      <c r="L182" s="64"/>
      <c r="M182" s="64"/>
    </row>
    <row r="183" spans="2:13" x14ac:dyDescent="0.25">
      <c r="B183" s="64"/>
      <c r="C183" s="64"/>
      <c r="D183" s="64"/>
      <c r="E183" s="64"/>
      <c r="F183" s="64"/>
      <c r="G183" s="64"/>
      <c r="H183" s="64"/>
      <c r="I183" s="64"/>
      <c r="J183" s="64"/>
      <c r="K183" s="64"/>
      <c r="L183" s="64"/>
      <c r="M183" s="64"/>
    </row>
    <row r="184" spans="2:13" x14ac:dyDescent="0.25">
      <c r="B184" s="64"/>
      <c r="C184" s="64"/>
      <c r="D184" s="64"/>
      <c r="E184" s="64"/>
      <c r="F184" s="64"/>
      <c r="G184" s="64"/>
      <c r="H184" s="64"/>
      <c r="I184" s="64"/>
      <c r="J184" s="64"/>
      <c r="K184" s="64"/>
      <c r="L184" s="64"/>
      <c r="M184" s="64"/>
    </row>
    <row r="185" spans="2:13" x14ac:dyDescent="0.25">
      <c r="B185" s="64"/>
      <c r="C185" s="64"/>
      <c r="D185" s="64"/>
      <c r="E185" s="64"/>
      <c r="F185" s="64"/>
      <c r="G185" s="64"/>
      <c r="H185" s="64"/>
      <c r="I185" s="64"/>
      <c r="J185" s="64"/>
      <c r="K185" s="64"/>
      <c r="L185" s="64"/>
      <c r="M185" s="64"/>
    </row>
    <row r="186" spans="2:13" x14ac:dyDescent="0.25">
      <c r="B186" s="64"/>
      <c r="C186" s="64"/>
      <c r="D186" s="64"/>
      <c r="E186" s="64"/>
      <c r="F186" s="64"/>
      <c r="G186" s="64"/>
      <c r="H186" s="64"/>
      <c r="I186" s="64"/>
      <c r="J186" s="64"/>
      <c r="K186" s="64"/>
      <c r="L186" s="64"/>
      <c r="M186" s="64"/>
    </row>
    <row r="187" spans="2:13" x14ac:dyDescent="0.25">
      <c r="B187" s="64"/>
      <c r="C187" s="64"/>
      <c r="D187" s="64"/>
      <c r="E187" s="64"/>
      <c r="F187" s="64"/>
      <c r="G187" s="64"/>
      <c r="H187" s="64"/>
      <c r="I187" s="64"/>
      <c r="J187" s="64"/>
      <c r="K187" s="64"/>
      <c r="L187" s="64"/>
      <c r="M187" s="64"/>
    </row>
    <row r="188" spans="2:13" x14ac:dyDescent="0.25">
      <c r="B188" s="64"/>
      <c r="C188" s="64"/>
      <c r="D188" s="64"/>
      <c r="E188" s="64"/>
      <c r="F188" s="64"/>
      <c r="G188" s="64"/>
      <c r="H188" s="64"/>
      <c r="I188" s="64"/>
      <c r="J188" s="64"/>
      <c r="K188" s="64"/>
      <c r="L188" s="64"/>
      <c r="M188" s="64"/>
    </row>
    <row r="189" spans="2:13" x14ac:dyDescent="0.25">
      <c r="B189" s="64"/>
      <c r="C189" s="64"/>
      <c r="D189" s="64"/>
      <c r="E189" s="64"/>
      <c r="F189" s="64"/>
      <c r="G189" s="64"/>
      <c r="H189" s="64"/>
      <c r="I189" s="64"/>
      <c r="J189" s="64"/>
      <c r="K189" s="64"/>
      <c r="L189" s="64"/>
      <c r="M189" s="64"/>
    </row>
    <row r="190" spans="2:13" x14ac:dyDescent="0.25">
      <c r="B190" s="64"/>
      <c r="C190" s="64"/>
      <c r="D190" s="64"/>
      <c r="E190" s="64"/>
      <c r="F190" s="64"/>
      <c r="G190" s="64"/>
      <c r="H190" s="64"/>
      <c r="I190" s="64"/>
      <c r="J190" s="64"/>
      <c r="K190" s="64"/>
      <c r="L190" s="64"/>
      <c r="M190" s="64"/>
    </row>
    <row r="191" spans="2:13" x14ac:dyDescent="0.25">
      <c r="B191" s="64"/>
      <c r="C191" s="64"/>
      <c r="D191" s="64"/>
      <c r="E191" s="64"/>
      <c r="F191" s="64"/>
      <c r="G191" s="64"/>
      <c r="H191" s="64"/>
      <c r="I191" s="64"/>
      <c r="J191" s="64"/>
      <c r="K191" s="64"/>
      <c r="L191" s="64"/>
      <c r="M191" s="64"/>
    </row>
    <row r="192" spans="2:13" x14ac:dyDescent="0.25">
      <c r="B192" s="64"/>
      <c r="C192" s="64"/>
      <c r="D192" s="64"/>
      <c r="E192" s="64"/>
      <c r="F192" s="64"/>
      <c r="G192" s="64"/>
      <c r="H192" s="64"/>
      <c r="I192" s="64"/>
      <c r="J192" s="64"/>
      <c r="K192" s="64"/>
      <c r="L192" s="64"/>
      <c r="M192" s="64"/>
    </row>
    <row r="193" spans="2:13" x14ac:dyDescent="0.25">
      <c r="B193" s="64"/>
      <c r="C193" s="64"/>
      <c r="D193" s="64"/>
      <c r="E193" s="64"/>
      <c r="F193" s="64"/>
      <c r="G193" s="64"/>
      <c r="H193" s="64"/>
      <c r="I193" s="64"/>
      <c r="J193" s="64"/>
      <c r="K193" s="64"/>
      <c r="L193" s="64"/>
      <c r="M193" s="64"/>
    </row>
    <row r="194" spans="2:13" x14ac:dyDescent="0.25">
      <c r="B194" s="64"/>
      <c r="C194" s="64"/>
      <c r="D194" s="64"/>
      <c r="E194" s="64"/>
      <c r="F194" s="64"/>
      <c r="G194" s="64"/>
      <c r="H194" s="64"/>
      <c r="I194" s="64"/>
      <c r="J194" s="64"/>
      <c r="K194" s="64"/>
      <c r="L194" s="64"/>
      <c r="M194" s="64"/>
    </row>
    <row r="195" spans="2:13" x14ac:dyDescent="0.25">
      <c r="B195" s="64"/>
      <c r="C195" s="64"/>
      <c r="D195" s="64"/>
      <c r="E195" s="64"/>
      <c r="F195" s="64"/>
      <c r="G195" s="64"/>
      <c r="H195" s="64"/>
      <c r="I195" s="64"/>
      <c r="J195" s="64"/>
      <c r="K195" s="64"/>
      <c r="L195" s="64"/>
      <c r="M195" s="64"/>
    </row>
    <row r="196" spans="2:13" x14ac:dyDescent="0.25">
      <c r="B196" s="64"/>
      <c r="C196" s="64"/>
      <c r="D196" s="64"/>
      <c r="E196" s="64"/>
      <c r="F196" s="64"/>
      <c r="G196" s="64"/>
      <c r="H196" s="64"/>
      <c r="I196" s="64"/>
      <c r="J196" s="64"/>
      <c r="K196" s="64"/>
      <c r="L196" s="64"/>
      <c r="M196" s="64"/>
    </row>
    <row r="197" spans="2:13" x14ac:dyDescent="0.25">
      <c r="B197" s="64"/>
      <c r="C197" s="64"/>
      <c r="D197" s="64"/>
      <c r="E197" s="64"/>
      <c r="F197" s="64"/>
      <c r="G197" s="64"/>
      <c r="H197" s="64"/>
      <c r="I197" s="64"/>
      <c r="J197" s="64"/>
      <c r="K197" s="64"/>
      <c r="L197" s="64"/>
      <c r="M197" s="64"/>
    </row>
    <row r="198" spans="2:13" x14ac:dyDescent="0.25">
      <c r="B198" s="64"/>
      <c r="C198" s="64"/>
      <c r="D198" s="64"/>
      <c r="E198" s="64"/>
      <c r="F198" s="64"/>
      <c r="G198" s="64"/>
      <c r="H198" s="64"/>
      <c r="I198" s="64"/>
      <c r="J198" s="64"/>
      <c r="K198" s="64"/>
      <c r="L198" s="64"/>
      <c r="M198" s="64"/>
    </row>
    <row r="199" spans="2:13" x14ac:dyDescent="0.25">
      <c r="B199" s="64"/>
      <c r="C199" s="64"/>
      <c r="D199" s="64"/>
      <c r="E199" s="64"/>
      <c r="F199" s="64"/>
      <c r="G199" s="64"/>
      <c r="H199" s="64"/>
      <c r="I199" s="64"/>
      <c r="J199" s="64"/>
      <c r="K199" s="64"/>
      <c r="L199" s="64"/>
      <c r="M199" s="64"/>
    </row>
    <row r="200" spans="2:13" x14ac:dyDescent="0.25">
      <c r="B200" s="64"/>
      <c r="C200" s="64"/>
      <c r="D200" s="64"/>
      <c r="E200" s="64"/>
      <c r="F200" s="64"/>
      <c r="G200" s="64"/>
      <c r="H200" s="64"/>
      <c r="I200" s="64"/>
      <c r="J200" s="64"/>
      <c r="K200" s="64"/>
      <c r="L200" s="64"/>
      <c r="M200" s="64"/>
    </row>
    <row r="201" spans="2:13" x14ac:dyDescent="0.25">
      <c r="B201" s="64"/>
      <c r="C201" s="64"/>
      <c r="D201" s="64"/>
      <c r="E201" s="64"/>
      <c r="F201" s="64"/>
      <c r="G201" s="64"/>
      <c r="H201" s="64"/>
      <c r="I201" s="64"/>
      <c r="J201" s="64"/>
      <c r="K201" s="64"/>
      <c r="L201" s="64"/>
      <c r="M201" s="64"/>
    </row>
    <row r="202" spans="2:13" x14ac:dyDescent="0.25">
      <c r="B202" s="64"/>
      <c r="C202" s="64"/>
      <c r="D202" s="64"/>
      <c r="E202" s="64"/>
      <c r="F202" s="64"/>
      <c r="G202" s="64"/>
      <c r="H202" s="64"/>
      <c r="I202" s="64"/>
      <c r="J202" s="64"/>
      <c r="K202" s="64"/>
      <c r="L202" s="64"/>
      <c r="M202" s="64"/>
    </row>
    <row r="203" spans="2:13" x14ac:dyDescent="0.25">
      <c r="B203" s="64"/>
      <c r="C203" s="64"/>
      <c r="D203" s="64"/>
      <c r="E203" s="64"/>
      <c r="F203" s="64"/>
      <c r="G203" s="64"/>
      <c r="H203" s="64"/>
      <c r="I203" s="64"/>
      <c r="J203" s="64"/>
      <c r="K203" s="64"/>
      <c r="L203" s="64"/>
      <c r="M203" s="64"/>
    </row>
    <row r="204" spans="2:13" x14ac:dyDescent="0.25">
      <c r="B204" s="64"/>
      <c r="C204" s="64"/>
      <c r="D204" s="64"/>
      <c r="E204" s="64"/>
      <c r="F204" s="64"/>
      <c r="G204" s="64"/>
      <c r="H204" s="64"/>
      <c r="I204" s="64"/>
      <c r="J204" s="64"/>
      <c r="K204" s="64"/>
      <c r="L204" s="64"/>
      <c r="M204" s="6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571A4-159B-4255-8C54-F2905A162749}">
  <dimension ref="B3:C16"/>
  <sheetViews>
    <sheetView tabSelected="1" workbookViewId="0">
      <selection activeCell="J15" sqref="J15"/>
    </sheetView>
  </sheetViews>
  <sheetFormatPr defaultRowHeight="15" x14ac:dyDescent="0.25"/>
  <sheetData>
    <row r="3" spans="2:3" x14ac:dyDescent="0.25">
      <c r="B3" s="65" t="s">
        <v>188</v>
      </c>
      <c r="C3" s="64"/>
    </row>
    <row r="4" spans="2:3" x14ac:dyDescent="0.25">
      <c r="B4" s="65" t="s">
        <v>189</v>
      </c>
      <c r="C4" s="64"/>
    </row>
    <row r="5" spans="2:3" x14ac:dyDescent="0.25">
      <c r="B5" s="64"/>
      <c r="C5" s="64"/>
    </row>
    <row r="6" spans="2:3" x14ac:dyDescent="0.25">
      <c r="B6" s="64" t="s">
        <v>190</v>
      </c>
      <c r="C6" s="64"/>
    </row>
    <row r="7" spans="2:3" x14ac:dyDescent="0.25">
      <c r="B7" s="64" t="s">
        <v>191</v>
      </c>
      <c r="C7" s="64"/>
    </row>
    <row r="8" spans="2:3" x14ac:dyDescent="0.25">
      <c r="B8" s="64" t="s">
        <v>192</v>
      </c>
      <c r="C8" s="64"/>
    </row>
    <row r="9" spans="2:3" x14ac:dyDescent="0.25">
      <c r="B9" s="64" t="s">
        <v>193</v>
      </c>
      <c r="C9" s="64"/>
    </row>
    <row r="10" spans="2:3" x14ac:dyDescent="0.25">
      <c r="B10" s="64"/>
      <c r="C10" s="64"/>
    </row>
    <row r="11" spans="2:3" x14ac:dyDescent="0.25">
      <c r="B11" s="64" t="s">
        <v>194</v>
      </c>
      <c r="C11" s="64"/>
    </row>
    <row r="13" spans="2:3" x14ac:dyDescent="0.25">
      <c r="B13" t="s">
        <v>315</v>
      </c>
    </row>
    <row r="14" spans="2:3" x14ac:dyDescent="0.25">
      <c r="B14" s="1" t="s">
        <v>316</v>
      </c>
    </row>
    <row r="15" spans="2:3" x14ac:dyDescent="0.25">
      <c r="B15" t="s">
        <v>317</v>
      </c>
    </row>
    <row r="16" spans="2:3" x14ac:dyDescent="0.25">
      <c r="B16" t="s">
        <v>318</v>
      </c>
    </row>
  </sheetData>
  <hyperlinks>
    <hyperlink ref="B4" r:id="rId1" xr:uid="{3F7745BA-1995-4F09-A012-1A05DE9693EC}"/>
    <hyperlink ref="B3" r:id="rId2" xr:uid="{6AD58CD4-904D-4705-9826-C19485EDEB7D}"/>
    <hyperlink ref="B14" r:id="rId3" xr:uid="{7B0C2DDB-5A95-4B57-BB06-BFA08D36EF3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916B-A4EA-4CE4-A719-4A6FF04C0D65}">
  <sheetPr>
    <tabColor theme="7" tint="0.59999389629810485"/>
  </sheetPr>
  <dimension ref="A3:AV106"/>
  <sheetViews>
    <sheetView zoomScale="85" zoomScaleNormal="85" workbookViewId="0">
      <pane xSplit="3" ySplit="8" topLeftCell="D96" activePane="bottomRight" state="frozen"/>
      <selection activeCell="Z23" sqref="Z23"/>
      <selection pane="topRight" activeCell="Z23" sqref="Z23"/>
      <selection pane="bottomLeft" activeCell="Z23" sqref="Z23"/>
      <selection pane="bottomRight" activeCell="Z23" sqref="Z23"/>
    </sheetView>
  </sheetViews>
  <sheetFormatPr defaultColWidth="0" defaultRowHeight="15" x14ac:dyDescent="0.25"/>
  <cols>
    <col min="1" max="1" width="9.140625" style="66" customWidth="1"/>
    <col min="2" max="2" width="34.5703125" style="67" bestFit="1" customWidth="1"/>
    <col min="3" max="3" width="2.7109375" style="67" customWidth="1"/>
    <col min="4" max="38" width="9.140625" style="67" customWidth="1"/>
    <col min="39" max="48" width="0" style="66" hidden="1" customWidth="1"/>
    <col min="49" max="16384" width="9.140625" style="66" hidden="1"/>
  </cols>
  <sheetData>
    <row r="3" spans="2:41" x14ac:dyDescent="0.25">
      <c r="D3" s="126" t="s">
        <v>86</v>
      </c>
      <c r="E3" s="126" t="s">
        <v>85</v>
      </c>
      <c r="F3" s="126" t="s">
        <v>84</v>
      </c>
      <c r="G3" s="126" t="s">
        <v>83</v>
      </c>
      <c r="H3" s="126" t="s">
        <v>82</v>
      </c>
      <c r="I3" s="126" t="s">
        <v>81</v>
      </c>
      <c r="J3" s="126" t="s">
        <v>80</v>
      </c>
      <c r="K3" s="126" t="s">
        <v>79</v>
      </c>
      <c r="L3" s="126" t="s">
        <v>78</v>
      </c>
      <c r="M3" s="126" t="s">
        <v>77</v>
      </c>
      <c r="N3" s="126" t="s">
        <v>76</v>
      </c>
      <c r="O3" s="126" t="s">
        <v>75</v>
      </c>
      <c r="P3" s="126" t="s">
        <v>74</v>
      </c>
      <c r="Q3" s="126" t="s">
        <v>73</v>
      </c>
      <c r="R3" s="126" t="s">
        <v>72</v>
      </c>
      <c r="S3" s="126" t="s">
        <v>150</v>
      </c>
      <c r="T3" s="126" t="s">
        <v>149</v>
      </c>
      <c r="U3" s="126" t="s">
        <v>148</v>
      </c>
      <c r="V3" s="126" t="s">
        <v>147</v>
      </c>
      <c r="W3" s="126" t="s">
        <v>146</v>
      </c>
      <c r="X3" s="126" t="s">
        <v>145</v>
      </c>
      <c r="Y3" s="126" t="s">
        <v>144</v>
      </c>
      <c r="Z3" s="126" t="s">
        <v>143</v>
      </c>
      <c r="AA3" s="126" t="s">
        <v>142</v>
      </c>
      <c r="AB3" s="126" t="s">
        <v>141</v>
      </c>
      <c r="AC3" s="126" t="s">
        <v>140</v>
      </c>
      <c r="AD3" s="126" t="s">
        <v>139</v>
      </c>
      <c r="AE3" s="126" t="s">
        <v>138</v>
      </c>
      <c r="AF3" s="126" t="s">
        <v>137</v>
      </c>
      <c r="AG3" s="126" t="s">
        <v>136</v>
      </c>
      <c r="AH3" s="126" t="s">
        <v>135</v>
      </c>
      <c r="AI3" s="126" t="s">
        <v>134</v>
      </c>
      <c r="AJ3" s="126" t="s">
        <v>133</v>
      </c>
      <c r="AK3" s="126" t="s">
        <v>132</v>
      </c>
      <c r="AL3" s="126" t="s">
        <v>131</v>
      </c>
      <c r="AM3" s="126"/>
      <c r="AN3" s="126"/>
      <c r="AO3" s="126"/>
    </row>
    <row r="4" spans="2:41" x14ac:dyDescent="0.25">
      <c r="D4" s="126" t="s">
        <v>249</v>
      </c>
      <c r="E4" s="126" t="s">
        <v>249</v>
      </c>
      <c r="F4" s="126" t="s">
        <v>249</v>
      </c>
      <c r="G4" s="126" t="s">
        <v>249</v>
      </c>
      <c r="H4" s="126" t="s">
        <v>249</v>
      </c>
      <c r="I4" s="126" t="s">
        <v>249</v>
      </c>
      <c r="J4" s="126" t="s">
        <v>249</v>
      </c>
      <c r="K4" s="126" t="s">
        <v>249</v>
      </c>
      <c r="L4" s="126" t="s">
        <v>249</v>
      </c>
      <c r="M4" s="126" t="s">
        <v>249</v>
      </c>
      <c r="N4" s="126" t="s">
        <v>249</v>
      </c>
      <c r="O4" s="126" t="s">
        <v>248</v>
      </c>
      <c r="P4" s="126" t="s">
        <v>248</v>
      </c>
      <c r="Q4" s="126" t="s">
        <v>248</v>
      </c>
      <c r="R4" s="126" t="s">
        <v>248</v>
      </c>
      <c r="S4" s="126" t="s">
        <v>248</v>
      </c>
      <c r="T4" s="126" t="s">
        <v>248</v>
      </c>
      <c r="U4" s="126" t="s">
        <v>248</v>
      </c>
      <c r="V4" s="126" t="s">
        <v>248</v>
      </c>
      <c r="W4" s="126" t="s">
        <v>248</v>
      </c>
      <c r="X4" s="126" t="s">
        <v>248</v>
      </c>
      <c r="Y4" s="126" t="s">
        <v>248</v>
      </c>
      <c r="Z4" s="126" t="s">
        <v>248</v>
      </c>
      <c r="AA4" s="126" t="s">
        <v>248</v>
      </c>
      <c r="AB4" s="126" t="s">
        <v>248</v>
      </c>
      <c r="AC4" s="126" t="s">
        <v>248</v>
      </c>
      <c r="AD4" s="126" t="s">
        <v>248</v>
      </c>
      <c r="AE4" s="126" t="s">
        <v>248</v>
      </c>
      <c r="AF4" s="126" t="s">
        <v>248</v>
      </c>
      <c r="AG4" s="126" t="s">
        <v>248</v>
      </c>
      <c r="AH4" s="126" t="s">
        <v>248</v>
      </c>
      <c r="AI4" s="126" t="s">
        <v>248</v>
      </c>
      <c r="AJ4" s="126" t="s">
        <v>248</v>
      </c>
      <c r="AK4" s="126" t="s">
        <v>248</v>
      </c>
      <c r="AL4" s="126" t="s">
        <v>248</v>
      </c>
      <c r="AM4" s="126"/>
      <c r="AN4" s="126"/>
      <c r="AO4" s="126"/>
    </row>
    <row r="5" spans="2:41" x14ac:dyDescent="0.25">
      <c r="D5" s="126" t="str">
        <f t="shared" ref="D5:N5" si="0">D3</f>
        <v>FY14</v>
      </c>
      <c r="E5" s="126" t="str">
        <f t="shared" si="0"/>
        <v>FY15</v>
      </c>
      <c r="F5" s="126" t="str">
        <f t="shared" si="0"/>
        <v>FY16</v>
      </c>
      <c r="G5" s="126" t="str">
        <f t="shared" si="0"/>
        <v>FY17</v>
      </c>
      <c r="H5" s="126" t="str">
        <f t="shared" si="0"/>
        <v>FY18</v>
      </c>
      <c r="I5" s="126" t="str">
        <f t="shared" si="0"/>
        <v>FY19</v>
      </c>
      <c r="J5" s="126" t="str">
        <f t="shared" si="0"/>
        <v>FY20</v>
      </c>
      <c r="K5" s="126" t="str">
        <f t="shared" si="0"/>
        <v>FY21</v>
      </c>
      <c r="L5" s="126" t="str">
        <f t="shared" si="0"/>
        <v>FY22</v>
      </c>
      <c r="M5" s="126" t="str">
        <f t="shared" si="0"/>
        <v>FY23</v>
      </c>
      <c r="N5" s="126" t="str">
        <f t="shared" si="0"/>
        <v>FY24</v>
      </c>
      <c r="O5" s="126" t="str">
        <f t="shared" ref="O5:AL5" si="1">O3&amp;O4</f>
        <v>FY25E</v>
      </c>
      <c r="P5" s="126" t="str">
        <f t="shared" si="1"/>
        <v>FY26E</v>
      </c>
      <c r="Q5" s="126" t="str">
        <f t="shared" si="1"/>
        <v>FY27E</v>
      </c>
      <c r="R5" s="126" t="str">
        <f t="shared" si="1"/>
        <v>FY28E</v>
      </c>
      <c r="S5" s="126" t="str">
        <f t="shared" si="1"/>
        <v>FY29E</v>
      </c>
      <c r="T5" s="126" t="str">
        <f t="shared" si="1"/>
        <v>FY30E</v>
      </c>
      <c r="U5" s="126" t="str">
        <f t="shared" si="1"/>
        <v>FY31E</v>
      </c>
      <c r="V5" s="126" t="str">
        <f t="shared" si="1"/>
        <v>FY32E</v>
      </c>
      <c r="W5" s="126" t="str">
        <f t="shared" si="1"/>
        <v>FY33E</v>
      </c>
      <c r="X5" s="126" t="str">
        <f t="shared" si="1"/>
        <v>FY34E</v>
      </c>
      <c r="Y5" s="126" t="str">
        <f t="shared" si="1"/>
        <v>FY35E</v>
      </c>
      <c r="Z5" s="126" t="str">
        <f t="shared" si="1"/>
        <v>FY36E</v>
      </c>
      <c r="AA5" s="126" t="str">
        <f t="shared" si="1"/>
        <v>FY37E</v>
      </c>
      <c r="AB5" s="126" t="str">
        <f t="shared" si="1"/>
        <v>FY38E</v>
      </c>
      <c r="AC5" s="126" t="str">
        <f t="shared" si="1"/>
        <v>FY39E</v>
      </c>
      <c r="AD5" s="126" t="str">
        <f t="shared" si="1"/>
        <v>FY40E</v>
      </c>
      <c r="AE5" s="126" t="str">
        <f t="shared" si="1"/>
        <v>FY41E</v>
      </c>
      <c r="AF5" s="126" t="str">
        <f t="shared" si="1"/>
        <v>FY42E</v>
      </c>
      <c r="AG5" s="126" t="str">
        <f t="shared" si="1"/>
        <v>FY43E</v>
      </c>
      <c r="AH5" s="126" t="str">
        <f t="shared" si="1"/>
        <v>FY44E</v>
      </c>
      <c r="AI5" s="126" t="str">
        <f t="shared" si="1"/>
        <v>FY45E</v>
      </c>
      <c r="AJ5" s="126" t="str">
        <f t="shared" si="1"/>
        <v>FY46E</v>
      </c>
      <c r="AK5" s="126" t="str">
        <f t="shared" si="1"/>
        <v>FY47E</v>
      </c>
      <c r="AL5" s="126" t="str">
        <f t="shared" si="1"/>
        <v>FY48E</v>
      </c>
      <c r="AM5" s="126"/>
      <c r="AN5" s="126"/>
      <c r="AO5" s="126"/>
    </row>
    <row r="6" spans="2:41" x14ac:dyDescent="0.25">
      <c r="D6" s="125"/>
      <c r="E6" s="125"/>
      <c r="F6" s="125"/>
      <c r="G6" s="125"/>
      <c r="H6" s="125"/>
      <c r="I6" s="125"/>
      <c r="J6" s="125"/>
      <c r="K6" s="125"/>
      <c r="L6" s="125"/>
      <c r="M6" s="125"/>
      <c r="N6" s="125"/>
      <c r="O6" s="125"/>
      <c r="P6" s="125"/>
    </row>
    <row r="7" spans="2:41" x14ac:dyDescent="0.25">
      <c r="D7" s="124" t="str">
        <f t="shared" ref="D7:AL7" si="2">D3&amp;D4</f>
        <v>FY14A</v>
      </c>
      <c r="E7" s="124" t="str">
        <f t="shared" si="2"/>
        <v>FY15A</v>
      </c>
      <c r="F7" s="124" t="str">
        <f t="shared" si="2"/>
        <v>FY16A</v>
      </c>
      <c r="G7" s="124" t="str">
        <f t="shared" si="2"/>
        <v>FY17A</v>
      </c>
      <c r="H7" s="124" t="str">
        <f t="shared" si="2"/>
        <v>FY18A</v>
      </c>
      <c r="I7" s="124" t="str">
        <f t="shared" si="2"/>
        <v>FY19A</v>
      </c>
      <c r="J7" s="124" t="str">
        <f t="shared" si="2"/>
        <v>FY20A</v>
      </c>
      <c r="K7" s="124" t="str">
        <f t="shared" si="2"/>
        <v>FY21A</v>
      </c>
      <c r="L7" s="124" t="str">
        <f t="shared" si="2"/>
        <v>FY22A</v>
      </c>
      <c r="M7" s="124" t="str">
        <f t="shared" si="2"/>
        <v>FY23A</v>
      </c>
      <c r="N7" s="124" t="str">
        <f t="shared" si="2"/>
        <v>FY24A</v>
      </c>
      <c r="O7" s="123" t="str">
        <f t="shared" si="2"/>
        <v>FY25E</v>
      </c>
      <c r="P7" s="123" t="str">
        <f t="shared" si="2"/>
        <v>FY26E</v>
      </c>
      <c r="Q7" s="123" t="str">
        <f t="shared" si="2"/>
        <v>FY27E</v>
      </c>
      <c r="R7" s="123" t="str">
        <f t="shared" si="2"/>
        <v>FY28E</v>
      </c>
      <c r="S7" s="123" t="str">
        <f t="shared" si="2"/>
        <v>FY29E</v>
      </c>
      <c r="T7" s="123" t="str">
        <f t="shared" si="2"/>
        <v>FY30E</v>
      </c>
      <c r="U7" s="123" t="str">
        <f t="shared" si="2"/>
        <v>FY31E</v>
      </c>
      <c r="V7" s="123" t="str">
        <f t="shared" si="2"/>
        <v>FY32E</v>
      </c>
      <c r="W7" s="123" t="str">
        <f t="shared" si="2"/>
        <v>FY33E</v>
      </c>
      <c r="X7" s="123" t="str">
        <f t="shared" si="2"/>
        <v>FY34E</v>
      </c>
      <c r="Y7" s="123" t="str">
        <f t="shared" si="2"/>
        <v>FY35E</v>
      </c>
      <c r="Z7" s="123" t="str">
        <f t="shared" si="2"/>
        <v>FY36E</v>
      </c>
      <c r="AA7" s="123" t="str">
        <f t="shared" si="2"/>
        <v>FY37E</v>
      </c>
      <c r="AB7" s="123" t="str">
        <f t="shared" si="2"/>
        <v>FY38E</v>
      </c>
      <c r="AC7" s="123" t="str">
        <f t="shared" si="2"/>
        <v>FY39E</v>
      </c>
      <c r="AD7" s="123" t="str">
        <f t="shared" si="2"/>
        <v>FY40E</v>
      </c>
      <c r="AE7" s="123" t="str">
        <f t="shared" si="2"/>
        <v>FY41E</v>
      </c>
      <c r="AF7" s="123" t="str">
        <f t="shared" si="2"/>
        <v>FY42E</v>
      </c>
      <c r="AG7" s="123" t="str">
        <f t="shared" si="2"/>
        <v>FY43E</v>
      </c>
      <c r="AH7" s="123" t="str">
        <f t="shared" si="2"/>
        <v>FY44E</v>
      </c>
      <c r="AI7" s="123" t="str">
        <f t="shared" si="2"/>
        <v>FY45E</v>
      </c>
      <c r="AJ7" s="123" t="str">
        <f t="shared" si="2"/>
        <v>FY46E</v>
      </c>
      <c r="AK7" s="123" t="str">
        <f t="shared" si="2"/>
        <v>FY47E</v>
      </c>
      <c r="AL7" s="123" t="str">
        <f t="shared" si="2"/>
        <v>FY48E</v>
      </c>
    </row>
    <row r="8" spans="2:41" x14ac:dyDescent="0.25">
      <c r="D8" s="122">
        <v>41820</v>
      </c>
      <c r="E8" s="122">
        <v>42185</v>
      </c>
      <c r="F8" s="122">
        <v>42551</v>
      </c>
      <c r="G8" s="122">
        <f t="shared" ref="G8:AL8" si="3">EOMONTH(F8,12)</f>
        <v>42916</v>
      </c>
      <c r="H8" s="122">
        <f t="shared" si="3"/>
        <v>43281</v>
      </c>
      <c r="I8" s="122">
        <f t="shared" si="3"/>
        <v>43646</v>
      </c>
      <c r="J8" s="122">
        <f t="shared" si="3"/>
        <v>44012</v>
      </c>
      <c r="K8" s="122">
        <f t="shared" si="3"/>
        <v>44377</v>
      </c>
      <c r="L8" s="122">
        <f t="shared" si="3"/>
        <v>44742</v>
      </c>
      <c r="M8" s="122">
        <f t="shared" si="3"/>
        <v>45107</v>
      </c>
      <c r="N8" s="122">
        <f t="shared" si="3"/>
        <v>45473</v>
      </c>
      <c r="O8" s="122">
        <f t="shared" si="3"/>
        <v>45838</v>
      </c>
      <c r="P8" s="122">
        <f t="shared" si="3"/>
        <v>46203</v>
      </c>
      <c r="Q8" s="122">
        <f t="shared" si="3"/>
        <v>46568</v>
      </c>
      <c r="R8" s="122">
        <f t="shared" si="3"/>
        <v>46934</v>
      </c>
      <c r="S8" s="122">
        <f t="shared" si="3"/>
        <v>47299</v>
      </c>
      <c r="T8" s="122">
        <f t="shared" si="3"/>
        <v>47664</v>
      </c>
      <c r="U8" s="122">
        <f t="shared" si="3"/>
        <v>48029</v>
      </c>
      <c r="V8" s="122">
        <f t="shared" si="3"/>
        <v>48395</v>
      </c>
      <c r="W8" s="122">
        <f t="shared" si="3"/>
        <v>48760</v>
      </c>
      <c r="X8" s="122">
        <f t="shared" si="3"/>
        <v>49125</v>
      </c>
      <c r="Y8" s="122">
        <f t="shared" si="3"/>
        <v>49490</v>
      </c>
      <c r="Z8" s="122">
        <f t="shared" si="3"/>
        <v>49856</v>
      </c>
      <c r="AA8" s="122">
        <f t="shared" si="3"/>
        <v>50221</v>
      </c>
      <c r="AB8" s="122">
        <f t="shared" si="3"/>
        <v>50586</v>
      </c>
      <c r="AC8" s="122">
        <f t="shared" si="3"/>
        <v>50951</v>
      </c>
      <c r="AD8" s="122">
        <f t="shared" si="3"/>
        <v>51317</v>
      </c>
      <c r="AE8" s="122">
        <f t="shared" si="3"/>
        <v>51682</v>
      </c>
      <c r="AF8" s="122">
        <f t="shared" si="3"/>
        <v>52047</v>
      </c>
      <c r="AG8" s="122">
        <f t="shared" si="3"/>
        <v>52412</v>
      </c>
      <c r="AH8" s="122">
        <f t="shared" si="3"/>
        <v>52778</v>
      </c>
      <c r="AI8" s="122">
        <f t="shared" si="3"/>
        <v>53143</v>
      </c>
      <c r="AJ8" s="122">
        <f t="shared" si="3"/>
        <v>53508</v>
      </c>
      <c r="AK8" s="122">
        <f t="shared" si="3"/>
        <v>53873</v>
      </c>
      <c r="AL8" s="122">
        <f t="shared" si="3"/>
        <v>54239</v>
      </c>
    </row>
    <row r="10" spans="2:41" s="119" customFormat="1" x14ac:dyDescent="0.25">
      <c r="B10" s="121" t="s">
        <v>247</v>
      </c>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row>
    <row r="12" spans="2:41" x14ac:dyDescent="0.25">
      <c r="B12" s="103" t="s">
        <v>246</v>
      </c>
    </row>
    <row r="13" spans="2:41" x14ac:dyDescent="0.25">
      <c r="B13" s="118"/>
    </row>
    <row r="14" spans="2:41" x14ac:dyDescent="0.25">
      <c r="B14" s="112" t="s">
        <v>245</v>
      </c>
    </row>
    <row r="15" spans="2:41" x14ac:dyDescent="0.25">
      <c r="B15" s="102" t="s">
        <v>224</v>
      </c>
      <c r="D15" s="116">
        <v>1</v>
      </c>
      <c r="E15" s="116">
        <v>1</v>
      </c>
      <c r="F15" s="116">
        <v>1</v>
      </c>
      <c r="G15" s="116">
        <v>1</v>
      </c>
      <c r="H15" s="116">
        <v>1</v>
      </c>
      <c r="I15" s="116">
        <v>1</v>
      </c>
      <c r="J15" s="116">
        <v>1</v>
      </c>
      <c r="K15" s="116">
        <v>1</v>
      </c>
      <c r="L15" s="116">
        <v>1</v>
      </c>
      <c r="M15" s="116">
        <v>1</v>
      </c>
      <c r="N15" s="116">
        <v>1</v>
      </c>
      <c r="O15" s="108">
        <f t="shared" ref="O15:AL15" si="4">N15</f>
        <v>1</v>
      </c>
      <c r="P15" s="108">
        <f t="shared" si="4"/>
        <v>1</v>
      </c>
      <c r="Q15" s="108">
        <f t="shared" si="4"/>
        <v>1</v>
      </c>
      <c r="R15" s="108">
        <f t="shared" si="4"/>
        <v>1</v>
      </c>
      <c r="S15" s="108">
        <f t="shared" si="4"/>
        <v>1</v>
      </c>
      <c r="T15" s="108">
        <f t="shared" si="4"/>
        <v>1</v>
      </c>
      <c r="U15" s="108">
        <f t="shared" si="4"/>
        <v>1</v>
      </c>
      <c r="V15" s="108">
        <f t="shared" si="4"/>
        <v>1</v>
      </c>
      <c r="W15" s="108">
        <f t="shared" si="4"/>
        <v>1</v>
      </c>
      <c r="X15" s="108">
        <f t="shared" si="4"/>
        <v>1</v>
      </c>
      <c r="Y15" s="108">
        <f t="shared" si="4"/>
        <v>1</v>
      </c>
      <c r="Z15" s="108">
        <f t="shared" si="4"/>
        <v>1</v>
      </c>
      <c r="AA15" s="108">
        <f t="shared" si="4"/>
        <v>1</v>
      </c>
      <c r="AB15" s="108">
        <f t="shared" si="4"/>
        <v>1</v>
      </c>
      <c r="AC15" s="108">
        <f t="shared" si="4"/>
        <v>1</v>
      </c>
      <c r="AD15" s="108">
        <f t="shared" si="4"/>
        <v>1</v>
      </c>
      <c r="AE15" s="108">
        <f t="shared" si="4"/>
        <v>1</v>
      </c>
      <c r="AF15" s="108">
        <f t="shared" si="4"/>
        <v>1</v>
      </c>
      <c r="AG15" s="108">
        <f t="shared" si="4"/>
        <v>1</v>
      </c>
      <c r="AH15" s="108">
        <f t="shared" si="4"/>
        <v>1</v>
      </c>
      <c r="AI15" s="108">
        <f t="shared" si="4"/>
        <v>1</v>
      </c>
      <c r="AJ15" s="108">
        <f t="shared" si="4"/>
        <v>1</v>
      </c>
      <c r="AK15" s="108">
        <f t="shared" si="4"/>
        <v>1</v>
      </c>
      <c r="AL15" s="108">
        <f t="shared" si="4"/>
        <v>1</v>
      </c>
    </row>
    <row r="16" spans="2:41" x14ac:dyDescent="0.25">
      <c r="B16" s="102" t="s">
        <v>223</v>
      </c>
      <c r="D16" s="116">
        <v>0.6</v>
      </c>
      <c r="E16" s="116">
        <v>0.6</v>
      </c>
      <c r="F16" s="116">
        <v>0.6</v>
      </c>
      <c r="G16" s="116">
        <v>0.6</v>
      </c>
      <c r="H16" s="116">
        <v>0.6</v>
      </c>
      <c r="I16" s="116">
        <v>0.6</v>
      </c>
      <c r="J16" s="116">
        <v>0.6</v>
      </c>
      <c r="K16" s="116">
        <v>0.6</v>
      </c>
      <c r="L16" s="116">
        <v>0.6</v>
      </c>
      <c r="M16" s="116">
        <v>0.6</v>
      </c>
      <c r="N16" s="116">
        <v>0.6</v>
      </c>
      <c r="O16" s="108">
        <f t="shared" ref="O16:AL16" si="5">N16</f>
        <v>0.6</v>
      </c>
      <c r="P16" s="108">
        <f t="shared" si="5"/>
        <v>0.6</v>
      </c>
      <c r="Q16" s="108">
        <f t="shared" si="5"/>
        <v>0.6</v>
      </c>
      <c r="R16" s="108">
        <f t="shared" si="5"/>
        <v>0.6</v>
      </c>
      <c r="S16" s="108">
        <f t="shared" si="5"/>
        <v>0.6</v>
      </c>
      <c r="T16" s="108">
        <f t="shared" si="5"/>
        <v>0.6</v>
      </c>
      <c r="U16" s="108">
        <f t="shared" si="5"/>
        <v>0.6</v>
      </c>
      <c r="V16" s="108">
        <f t="shared" si="5"/>
        <v>0.6</v>
      </c>
      <c r="W16" s="108">
        <f t="shared" si="5"/>
        <v>0.6</v>
      </c>
      <c r="X16" s="108">
        <f t="shared" si="5"/>
        <v>0.6</v>
      </c>
      <c r="Y16" s="108">
        <f t="shared" si="5"/>
        <v>0.6</v>
      </c>
      <c r="Z16" s="108">
        <f t="shared" si="5"/>
        <v>0.6</v>
      </c>
      <c r="AA16" s="108">
        <f t="shared" si="5"/>
        <v>0.6</v>
      </c>
      <c r="AB16" s="108">
        <f t="shared" si="5"/>
        <v>0.6</v>
      </c>
      <c r="AC16" s="108">
        <f t="shared" si="5"/>
        <v>0.6</v>
      </c>
      <c r="AD16" s="108">
        <f t="shared" si="5"/>
        <v>0.6</v>
      </c>
      <c r="AE16" s="108">
        <f t="shared" si="5"/>
        <v>0.6</v>
      </c>
      <c r="AF16" s="108">
        <f t="shared" si="5"/>
        <v>0.6</v>
      </c>
      <c r="AG16" s="108">
        <f t="shared" si="5"/>
        <v>0.6</v>
      </c>
      <c r="AH16" s="108">
        <f t="shared" si="5"/>
        <v>0.6</v>
      </c>
      <c r="AI16" s="108">
        <f t="shared" si="5"/>
        <v>0.6</v>
      </c>
      <c r="AJ16" s="108">
        <f t="shared" si="5"/>
        <v>0.6</v>
      </c>
      <c r="AK16" s="108">
        <f t="shared" si="5"/>
        <v>0.6</v>
      </c>
      <c r="AL16" s="108">
        <f t="shared" si="5"/>
        <v>0.6</v>
      </c>
    </row>
    <row r="17" spans="2:38" x14ac:dyDescent="0.25">
      <c r="B17" s="102"/>
      <c r="D17" s="116"/>
      <c r="E17" s="116"/>
      <c r="F17" s="116"/>
      <c r="G17" s="116"/>
      <c r="H17" s="116"/>
      <c r="I17" s="116"/>
      <c r="J17" s="116"/>
      <c r="K17" s="116"/>
      <c r="L17" s="116"/>
      <c r="M17" s="116"/>
      <c r="N17" s="116"/>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row>
    <row r="18" spans="2:38" x14ac:dyDescent="0.25">
      <c r="B18" s="112" t="s">
        <v>244</v>
      </c>
      <c r="D18" s="116"/>
      <c r="E18" s="116"/>
      <c r="F18" s="116"/>
      <c r="G18" s="116"/>
      <c r="H18" s="116"/>
      <c r="I18" s="116"/>
      <c r="J18" s="116"/>
      <c r="K18" s="116"/>
      <c r="L18" s="116"/>
      <c r="M18" s="116"/>
      <c r="N18" s="116"/>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row>
    <row r="19" spans="2:38" x14ac:dyDescent="0.25">
      <c r="B19" s="102" t="s">
        <v>3</v>
      </c>
      <c r="C19" s="87"/>
      <c r="D19" s="108">
        <v>9.2999999999999999E-2</v>
      </c>
      <c r="E19" s="108">
        <v>9.2999999999999999E-2</v>
      </c>
      <c r="F19" s="108">
        <v>9.2999999999999999E-2</v>
      </c>
      <c r="G19" s="108">
        <v>9.2999999999999999E-2</v>
      </c>
      <c r="H19" s="108">
        <v>9.2999999999999999E-2</v>
      </c>
      <c r="I19" s="108">
        <v>9.2999999999999999E-2</v>
      </c>
      <c r="J19" s="108">
        <v>0.10050000000000002</v>
      </c>
      <c r="K19" s="108">
        <v>0.10299999999999999</v>
      </c>
      <c r="L19" s="108">
        <v>0.10299999999999999</v>
      </c>
      <c r="M19" s="108">
        <v>0.105</v>
      </c>
      <c r="N19" s="108">
        <v>0.123</v>
      </c>
      <c r="O19" s="108">
        <f t="shared" ref="O19:AL19" si="6">N19</f>
        <v>0.123</v>
      </c>
      <c r="P19" s="108">
        <f t="shared" si="6"/>
        <v>0.123</v>
      </c>
      <c r="Q19" s="108">
        <f t="shared" si="6"/>
        <v>0.123</v>
      </c>
      <c r="R19" s="108">
        <f t="shared" si="6"/>
        <v>0.123</v>
      </c>
      <c r="S19" s="108">
        <f t="shared" si="6"/>
        <v>0.123</v>
      </c>
      <c r="T19" s="108">
        <f t="shared" si="6"/>
        <v>0.123</v>
      </c>
      <c r="U19" s="108">
        <f t="shared" si="6"/>
        <v>0.123</v>
      </c>
      <c r="V19" s="108">
        <f t="shared" si="6"/>
        <v>0.123</v>
      </c>
      <c r="W19" s="108">
        <f t="shared" si="6"/>
        <v>0.123</v>
      </c>
      <c r="X19" s="108">
        <f t="shared" si="6"/>
        <v>0.123</v>
      </c>
      <c r="Y19" s="108">
        <f t="shared" si="6"/>
        <v>0.123</v>
      </c>
      <c r="Z19" s="108">
        <f t="shared" si="6"/>
        <v>0.123</v>
      </c>
      <c r="AA19" s="108">
        <f t="shared" si="6"/>
        <v>0.123</v>
      </c>
      <c r="AB19" s="108">
        <f t="shared" si="6"/>
        <v>0.123</v>
      </c>
      <c r="AC19" s="108">
        <f t="shared" si="6"/>
        <v>0.123</v>
      </c>
      <c r="AD19" s="108">
        <f t="shared" si="6"/>
        <v>0.123</v>
      </c>
      <c r="AE19" s="108">
        <f t="shared" si="6"/>
        <v>0.123</v>
      </c>
      <c r="AF19" s="108">
        <f t="shared" si="6"/>
        <v>0.123</v>
      </c>
      <c r="AG19" s="108">
        <f t="shared" si="6"/>
        <v>0.123</v>
      </c>
      <c r="AH19" s="108">
        <f t="shared" si="6"/>
        <v>0.123</v>
      </c>
      <c r="AI19" s="108">
        <f t="shared" si="6"/>
        <v>0.123</v>
      </c>
      <c r="AJ19" s="108">
        <f t="shared" si="6"/>
        <v>0.123</v>
      </c>
      <c r="AK19" s="108">
        <f t="shared" si="6"/>
        <v>0.123</v>
      </c>
      <c r="AL19" s="108">
        <f t="shared" si="6"/>
        <v>0.123</v>
      </c>
    </row>
    <row r="20" spans="2:38" x14ac:dyDescent="0.25">
      <c r="B20" s="70" t="s">
        <v>243</v>
      </c>
      <c r="D20" s="117">
        <v>1.41E-2</v>
      </c>
      <c r="E20" s="117">
        <v>1.41E-2</v>
      </c>
      <c r="F20" s="117">
        <v>1.41E-2</v>
      </c>
      <c r="G20" s="117">
        <v>1.41E-2</v>
      </c>
      <c r="H20" s="117">
        <v>1.41E-2</v>
      </c>
      <c r="I20" s="117">
        <v>1.41E-2</v>
      </c>
      <c r="J20" s="117">
        <v>1.41E-2</v>
      </c>
      <c r="K20" s="117">
        <v>1.41E-2</v>
      </c>
      <c r="L20" s="117">
        <v>1.41E-2</v>
      </c>
      <c r="M20" s="117">
        <v>1.41E-2</v>
      </c>
      <c r="N20" s="117">
        <v>1.41E-2</v>
      </c>
      <c r="O20" s="117">
        <v>1.41E-2</v>
      </c>
      <c r="P20" s="117">
        <v>1.41E-2</v>
      </c>
      <c r="Q20" s="117">
        <v>1.41E-2</v>
      </c>
      <c r="R20" s="117">
        <v>1.41E-2</v>
      </c>
      <c r="S20" s="117">
        <v>1.41E-2</v>
      </c>
      <c r="T20" s="117">
        <v>1.41E-2</v>
      </c>
      <c r="U20" s="117">
        <v>1.41E-2</v>
      </c>
      <c r="V20" s="117">
        <v>1.41E-2</v>
      </c>
      <c r="W20" s="117">
        <v>1.41E-2</v>
      </c>
      <c r="X20" s="117">
        <v>1.41E-2</v>
      </c>
      <c r="Y20" s="117">
        <v>1.41E-2</v>
      </c>
      <c r="Z20" s="117">
        <v>1.41E-2</v>
      </c>
      <c r="AA20" s="117">
        <v>1.41E-2</v>
      </c>
      <c r="AB20" s="117">
        <v>1.41E-2</v>
      </c>
      <c r="AC20" s="117">
        <v>1.41E-2</v>
      </c>
      <c r="AD20" s="117">
        <v>1.41E-2</v>
      </c>
      <c r="AE20" s="117">
        <v>1.41E-2</v>
      </c>
      <c r="AF20" s="117">
        <v>1.41E-2</v>
      </c>
      <c r="AG20" s="117">
        <v>1.41E-2</v>
      </c>
      <c r="AH20" s="117">
        <v>1.41E-2</v>
      </c>
      <c r="AI20" s="117">
        <v>1.41E-2</v>
      </c>
      <c r="AJ20" s="117">
        <v>1.41E-2</v>
      </c>
      <c r="AK20" s="117">
        <v>1.41E-2</v>
      </c>
      <c r="AL20" s="117">
        <v>1.41E-2</v>
      </c>
    </row>
    <row r="21" spans="2:38" x14ac:dyDescent="0.25">
      <c r="B21" s="70" t="s">
        <v>242</v>
      </c>
      <c r="D21" s="117">
        <v>3.0000000000000001E-3</v>
      </c>
      <c r="E21" s="117">
        <v>3.0000000000000001E-3</v>
      </c>
      <c r="F21" s="117">
        <v>3.0000000000000001E-3</v>
      </c>
      <c r="G21" s="117">
        <v>3.0000000000000001E-3</v>
      </c>
      <c r="H21" s="117">
        <v>3.0000000000000001E-3</v>
      </c>
      <c r="I21" s="117">
        <v>3.0000000000000001E-3</v>
      </c>
      <c r="J21" s="117">
        <f t="shared" ref="J21:S21" si="7">I21-0.03%</f>
        <v>2.7000000000000001E-3</v>
      </c>
      <c r="K21" s="117">
        <f t="shared" si="7"/>
        <v>2.4000000000000002E-3</v>
      </c>
      <c r="L21" s="117">
        <f t="shared" si="7"/>
        <v>2.1000000000000003E-3</v>
      </c>
      <c r="M21" s="117">
        <f t="shared" si="7"/>
        <v>1.8000000000000004E-3</v>
      </c>
      <c r="N21" s="117">
        <f t="shared" si="7"/>
        <v>1.5000000000000005E-3</v>
      </c>
      <c r="O21" s="117">
        <f t="shared" si="7"/>
        <v>1.2000000000000005E-3</v>
      </c>
      <c r="P21" s="117">
        <f t="shared" si="7"/>
        <v>9.0000000000000063E-4</v>
      </c>
      <c r="Q21" s="117">
        <f t="shared" si="7"/>
        <v>6.0000000000000071E-4</v>
      </c>
      <c r="R21" s="117">
        <f t="shared" si="7"/>
        <v>3.0000000000000073E-4</v>
      </c>
      <c r="S21" s="117">
        <f t="shared" si="7"/>
        <v>7.589415207398531E-19</v>
      </c>
      <c r="T21" s="117">
        <v>0</v>
      </c>
      <c r="U21" s="117">
        <v>0</v>
      </c>
      <c r="V21" s="117">
        <v>0</v>
      </c>
      <c r="W21" s="117">
        <v>0</v>
      </c>
      <c r="X21" s="117">
        <v>0</v>
      </c>
      <c r="Y21" s="117">
        <v>0</v>
      </c>
      <c r="Z21" s="117">
        <v>0</v>
      </c>
      <c r="AA21" s="117">
        <v>0</v>
      </c>
      <c r="AB21" s="117">
        <v>0</v>
      </c>
      <c r="AC21" s="117">
        <v>0</v>
      </c>
      <c r="AD21" s="117">
        <v>0</v>
      </c>
      <c r="AE21" s="117">
        <v>0</v>
      </c>
      <c r="AF21" s="117">
        <v>0</v>
      </c>
      <c r="AG21" s="117">
        <v>0</v>
      </c>
      <c r="AH21" s="117">
        <v>0</v>
      </c>
      <c r="AI21" s="117">
        <v>0</v>
      </c>
      <c r="AJ21" s="117">
        <v>0</v>
      </c>
      <c r="AK21" s="117">
        <v>0</v>
      </c>
      <c r="AL21" s="117">
        <v>0</v>
      </c>
    </row>
    <row r="22" spans="2:38" x14ac:dyDescent="0.25">
      <c r="B22" s="70" t="s">
        <v>241</v>
      </c>
      <c r="D22" s="117">
        <v>1.2E-2</v>
      </c>
      <c r="E22" s="117">
        <v>1.2E-2</v>
      </c>
      <c r="F22" s="117">
        <v>1.2E-2</v>
      </c>
      <c r="G22" s="117">
        <v>1.2E-2</v>
      </c>
      <c r="H22" s="117">
        <v>1.2E-2</v>
      </c>
      <c r="I22" s="117">
        <v>1.2E-2</v>
      </c>
      <c r="J22" s="117">
        <v>1.4999999999999999E-2</v>
      </c>
      <c r="K22" s="117">
        <f t="shared" ref="K22:P22" si="8">J22+0.25%</f>
        <v>1.7499999999999998E-2</v>
      </c>
      <c r="L22" s="117">
        <f t="shared" si="8"/>
        <v>1.9999999999999997E-2</v>
      </c>
      <c r="M22" s="117">
        <f t="shared" si="8"/>
        <v>2.2499999999999996E-2</v>
      </c>
      <c r="N22" s="117">
        <f t="shared" si="8"/>
        <v>2.4999999999999994E-2</v>
      </c>
      <c r="O22" s="117">
        <f t="shared" si="8"/>
        <v>2.7499999999999993E-2</v>
      </c>
      <c r="P22" s="117">
        <f t="shared" si="8"/>
        <v>2.9999999999999992E-2</v>
      </c>
      <c r="Q22" s="117">
        <v>0.03</v>
      </c>
      <c r="R22" s="117">
        <v>0.03</v>
      </c>
      <c r="S22" s="117">
        <v>0.03</v>
      </c>
      <c r="T22" s="117">
        <v>0.03</v>
      </c>
      <c r="U22" s="117">
        <v>0.03</v>
      </c>
      <c r="V22" s="117">
        <v>0.03</v>
      </c>
      <c r="W22" s="117">
        <v>0.03</v>
      </c>
      <c r="X22" s="117">
        <v>0.03</v>
      </c>
      <c r="Y22" s="117">
        <v>0.03</v>
      </c>
      <c r="Z22" s="117">
        <v>0.03</v>
      </c>
      <c r="AA22" s="117">
        <v>0.03</v>
      </c>
      <c r="AB22" s="117">
        <v>0.03</v>
      </c>
      <c r="AC22" s="117">
        <v>0.03</v>
      </c>
      <c r="AD22" s="117">
        <v>0.03</v>
      </c>
      <c r="AE22" s="117">
        <v>0.03</v>
      </c>
      <c r="AF22" s="117">
        <v>0.03</v>
      </c>
      <c r="AG22" s="117">
        <v>0.03</v>
      </c>
      <c r="AH22" s="117">
        <v>0.03</v>
      </c>
      <c r="AI22" s="117">
        <v>0.03</v>
      </c>
      <c r="AJ22" s="117">
        <v>0.03</v>
      </c>
      <c r="AK22" s="117">
        <v>0.03</v>
      </c>
      <c r="AL22" s="117">
        <v>0.03</v>
      </c>
    </row>
    <row r="24" spans="2:38" x14ac:dyDescent="0.25">
      <c r="B24" s="93"/>
      <c r="C24" s="87"/>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row>
    <row r="25" spans="2:38" x14ac:dyDescent="0.25">
      <c r="B25" s="112" t="s">
        <v>240</v>
      </c>
      <c r="C25" s="87"/>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row>
    <row r="26" spans="2:38" x14ac:dyDescent="0.25">
      <c r="B26" s="102" t="s">
        <v>216</v>
      </c>
      <c r="C26" s="87"/>
      <c r="D26" s="108" t="s">
        <v>239</v>
      </c>
      <c r="E26" s="108" t="s">
        <v>239</v>
      </c>
      <c r="F26" s="108" t="s">
        <v>239</v>
      </c>
      <c r="G26" s="108" t="s">
        <v>239</v>
      </c>
      <c r="H26" s="116" t="s">
        <v>239</v>
      </c>
      <c r="I26" s="116" t="s">
        <v>239</v>
      </c>
      <c r="J26" s="116" t="s">
        <v>239</v>
      </c>
      <c r="K26" s="116" t="s">
        <v>239</v>
      </c>
      <c r="L26" s="116" t="s">
        <v>239</v>
      </c>
      <c r="M26" s="116" t="s">
        <v>239</v>
      </c>
      <c r="N26" s="116" t="s">
        <v>239</v>
      </c>
      <c r="O26" s="108" t="str">
        <f t="shared" ref="O26:AL26" si="9">N26</f>
        <v>NA</v>
      </c>
      <c r="P26" s="108" t="str">
        <f t="shared" si="9"/>
        <v>NA</v>
      </c>
      <c r="Q26" s="108" t="str">
        <f t="shared" si="9"/>
        <v>NA</v>
      </c>
      <c r="R26" s="108" t="str">
        <f t="shared" si="9"/>
        <v>NA</v>
      </c>
      <c r="S26" s="108" t="str">
        <f t="shared" si="9"/>
        <v>NA</v>
      </c>
      <c r="T26" s="108" t="str">
        <f t="shared" si="9"/>
        <v>NA</v>
      </c>
      <c r="U26" s="108" t="str">
        <f t="shared" si="9"/>
        <v>NA</v>
      </c>
      <c r="V26" s="108" t="str">
        <f t="shared" si="9"/>
        <v>NA</v>
      </c>
      <c r="W26" s="108" t="str">
        <f t="shared" si="9"/>
        <v>NA</v>
      </c>
      <c r="X26" s="108" t="str">
        <f t="shared" si="9"/>
        <v>NA</v>
      </c>
      <c r="Y26" s="108" t="str">
        <f t="shared" si="9"/>
        <v>NA</v>
      </c>
      <c r="Z26" s="108" t="str">
        <f t="shared" si="9"/>
        <v>NA</v>
      </c>
      <c r="AA26" s="108" t="str">
        <f t="shared" si="9"/>
        <v>NA</v>
      </c>
      <c r="AB26" s="108" t="str">
        <f t="shared" si="9"/>
        <v>NA</v>
      </c>
      <c r="AC26" s="108" t="str">
        <f t="shared" si="9"/>
        <v>NA</v>
      </c>
      <c r="AD26" s="108" t="str">
        <f t="shared" si="9"/>
        <v>NA</v>
      </c>
      <c r="AE26" s="108" t="str">
        <f t="shared" si="9"/>
        <v>NA</v>
      </c>
      <c r="AF26" s="108" t="str">
        <f t="shared" si="9"/>
        <v>NA</v>
      </c>
      <c r="AG26" s="108" t="str">
        <f t="shared" si="9"/>
        <v>NA</v>
      </c>
      <c r="AH26" s="108" t="str">
        <f t="shared" si="9"/>
        <v>NA</v>
      </c>
      <c r="AI26" s="108" t="str">
        <f t="shared" si="9"/>
        <v>NA</v>
      </c>
      <c r="AJ26" s="108" t="str">
        <f t="shared" si="9"/>
        <v>NA</v>
      </c>
      <c r="AK26" s="108" t="str">
        <f t="shared" si="9"/>
        <v>NA</v>
      </c>
      <c r="AL26" s="108" t="str">
        <f t="shared" si="9"/>
        <v>NA</v>
      </c>
    </row>
    <row r="27" spans="2:38" x14ac:dyDescent="0.25">
      <c r="B27" s="102" t="s">
        <v>214</v>
      </c>
      <c r="C27" s="82"/>
      <c r="D27" s="108">
        <v>0.79400000000000004</v>
      </c>
      <c r="E27" s="108">
        <v>0.79400000000000004</v>
      </c>
      <c r="F27" s="108">
        <v>0.79400000000000004</v>
      </c>
      <c r="G27" s="108">
        <v>0.79400000000000004</v>
      </c>
      <c r="H27" s="116">
        <v>0.79400000000000004</v>
      </c>
      <c r="I27" s="116">
        <v>0.79400000000000004</v>
      </c>
      <c r="J27" s="116">
        <v>0.79400000000000004</v>
      </c>
      <c r="K27" s="116">
        <v>0.79400000000000004</v>
      </c>
      <c r="L27" s="116">
        <v>0.79400000000000004</v>
      </c>
      <c r="M27" s="116">
        <v>0.79400000000000004</v>
      </c>
      <c r="N27" s="116">
        <v>0.79400000000000004</v>
      </c>
      <c r="O27" s="108">
        <f t="shared" ref="O27:AL27" si="10">N27</f>
        <v>0.79400000000000004</v>
      </c>
      <c r="P27" s="108">
        <f t="shared" si="10"/>
        <v>0.79400000000000004</v>
      </c>
      <c r="Q27" s="108">
        <f t="shared" si="10"/>
        <v>0.79400000000000004</v>
      </c>
      <c r="R27" s="108">
        <f t="shared" si="10"/>
        <v>0.79400000000000004</v>
      </c>
      <c r="S27" s="108">
        <f t="shared" si="10"/>
        <v>0.79400000000000004</v>
      </c>
      <c r="T27" s="108">
        <f t="shared" si="10"/>
        <v>0.79400000000000004</v>
      </c>
      <c r="U27" s="108">
        <f t="shared" si="10"/>
        <v>0.79400000000000004</v>
      </c>
      <c r="V27" s="108">
        <f t="shared" si="10"/>
        <v>0.79400000000000004</v>
      </c>
      <c r="W27" s="108">
        <f t="shared" si="10"/>
        <v>0.79400000000000004</v>
      </c>
      <c r="X27" s="108">
        <f t="shared" si="10"/>
        <v>0.79400000000000004</v>
      </c>
      <c r="Y27" s="108">
        <f t="shared" si="10"/>
        <v>0.79400000000000004</v>
      </c>
      <c r="Z27" s="108">
        <f t="shared" si="10"/>
        <v>0.79400000000000004</v>
      </c>
      <c r="AA27" s="108">
        <f t="shared" si="10"/>
        <v>0.79400000000000004</v>
      </c>
      <c r="AB27" s="108">
        <f t="shared" si="10"/>
        <v>0.79400000000000004</v>
      </c>
      <c r="AC27" s="108">
        <f t="shared" si="10"/>
        <v>0.79400000000000004</v>
      </c>
      <c r="AD27" s="108">
        <f t="shared" si="10"/>
        <v>0.79400000000000004</v>
      </c>
      <c r="AE27" s="108">
        <f t="shared" si="10"/>
        <v>0.79400000000000004</v>
      </c>
      <c r="AF27" s="108">
        <f t="shared" si="10"/>
        <v>0.79400000000000004</v>
      </c>
      <c r="AG27" s="108">
        <f t="shared" si="10"/>
        <v>0.79400000000000004</v>
      </c>
      <c r="AH27" s="108">
        <f t="shared" si="10"/>
        <v>0.79400000000000004</v>
      </c>
      <c r="AI27" s="108">
        <f t="shared" si="10"/>
        <v>0.79400000000000004</v>
      </c>
      <c r="AJ27" s="108">
        <f t="shared" si="10"/>
        <v>0.79400000000000004</v>
      </c>
      <c r="AK27" s="108">
        <f t="shared" si="10"/>
        <v>0.79400000000000004</v>
      </c>
      <c r="AL27" s="108">
        <f t="shared" si="10"/>
        <v>0.79400000000000004</v>
      </c>
    </row>
    <row r="28" spans="2:38" x14ac:dyDescent="0.25">
      <c r="B28" s="93"/>
      <c r="C28" s="82"/>
      <c r="D28" s="108"/>
      <c r="E28" s="108"/>
      <c r="F28" s="108"/>
      <c r="G28" s="108"/>
      <c r="H28" s="116"/>
      <c r="I28" s="116"/>
      <c r="J28" s="116"/>
      <c r="K28" s="116"/>
      <c r="L28" s="116"/>
      <c r="M28" s="116"/>
      <c r="N28" s="116"/>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row>
    <row r="29" spans="2:38" x14ac:dyDescent="0.25">
      <c r="B29" s="112" t="s">
        <v>203</v>
      </c>
      <c r="C29" s="82"/>
      <c r="D29" s="108"/>
      <c r="E29" s="108"/>
      <c r="F29" s="108"/>
      <c r="G29" s="108"/>
      <c r="H29" s="116"/>
      <c r="I29" s="116"/>
      <c r="J29" s="116"/>
      <c r="K29" s="116"/>
      <c r="L29" s="116"/>
      <c r="M29" s="116"/>
      <c r="N29" s="116"/>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row>
    <row r="30" spans="2:38" x14ac:dyDescent="0.25">
      <c r="B30" s="102" t="s">
        <v>238</v>
      </c>
      <c r="D30" s="115">
        <v>8.6999999999999994E-2</v>
      </c>
      <c r="E30" s="115">
        <v>0.104</v>
      </c>
      <c r="F30" s="115">
        <v>0.127</v>
      </c>
      <c r="G30" s="115">
        <v>0.13700000000000001</v>
      </c>
      <c r="H30" s="115">
        <v>0.16800000000000001</v>
      </c>
      <c r="I30" s="115">
        <v>0.23499999999999999</v>
      </c>
      <c r="J30" s="115">
        <v>0.28026826685492412</v>
      </c>
      <c r="K30" s="115">
        <v>0.32832653061224487</v>
      </c>
      <c r="L30" s="115">
        <v>0.37671232876712329</v>
      </c>
      <c r="M30" s="115">
        <v>0.38403386755367402</v>
      </c>
      <c r="N30" s="115">
        <v>0.40901048046821831</v>
      </c>
      <c r="O30" s="109">
        <f t="shared" ref="O30:AL30" si="11">N30+O31</f>
        <v>0.42901048046821832</v>
      </c>
      <c r="P30" s="109">
        <f t="shared" si="11"/>
        <v>0.44901048046821834</v>
      </c>
      <c r="Q30" s="109">
        <f t="shared" si="11"/>
        <v>0.46901048046821836</v>
      </c>
      <c r="R30" s="109">
        <f t="shared" si="11"/>
        <v>0.48901048046821838</v>
      </c>
      <c r="S30" s="109">
        <f t="shared" si="11"/>
        <v>0.5090104804682184</v>
      </c>
      <c r="T30" s="109">
        <f t="shared" si="11"/>
        <v>0.52901048046821841</v>
      </c>
      <c r="U30" s="109">
        <f t="shared" si="11"/>
        <v>0.54901048046821843</v>
      </c>
      <c r="V30" s="109">
        <f t="shared" si="11"/>
        <v>0.56901048046821845</v>
      </c>
      <c r="W30" s="109">
        <f t="shared" si="11"/>
        <v>0.58901048046821847</v>
      </c>
      <c r="X30" s="109">
        <f t="shared" si="11"/>
        <v>0.60901048046821848</v>
      </c>
      <c r="Y30" s="109">
        <f t="shared" si="11"/>
        <v>0.61901048046821849</v>
      </c>
      <c r="Z30" s="109">
        <f t="shared" si="11"/>
        <v>0.6290104804682185</v>
      </c>
      <c r="AA30" s="109">
        <f t="shared" si="11"/>
        <v>0.63901048046821851</v>
      </c>
      <c r="AB30" s="109">
        <f t="shared" si="11"/>
        <v>0.64901048046821852</v>
      </c>
      <c r="AC30" s="109">
        <f t="shared" si="11"/>
        <v>0.65901048046821853</v>
      </c>
      <c r="AD30" s="109">
        <f t="shared" si="11"/>
        <v>0.66901048046821854</v>
      </c>
      <c r="AE30" s="109">
        <f t="shared" si="11"/>
        <v>0.67901048046821855</v>
      </c>
      <c r="AF30" s="109">
        <f t="shared" si="11"/>
        <v>0.68901048046821856</v>
      </c>
      <c r="AG30" s="109">
        <f t="shared" si="11"/>
        <v>0.69901048046821856</v>
      </c>
      <c r="AH30" s="109">
        <f t="shared" si="11"/>
        <v>0.70901048046821857</v>
      </c>
      <c r="AI30" s="109">
        <f t="shared" si="11"/>
        <v>0.71901048046821858</v>
      </c>
      <c r="AJ30" s="109">
        <f t="shared" si="11"/>
        <v>0.72901048046821859</v>
      </c>
      <c r="AK30" s="109">
        <f t="shared" si="11"/>
        <v>0.7390104804682186</v>
      </c>
      <c r="AL30" s="109">
        <f t="shared" si="11"/>
        <v>0.74901048046821861</v>
      </c>
    </row>
    <row r="31" spans="2:38" x14ac:dyDescent="0.25">
      <c r="B31" s="70" t="s">
        <v>237</v>
      </c>
      <c r="E31" s="71">
        <f t="shared" ref="E31:N31" si="12">E30-D30</f>
        <v>1.7000000000000001E-2</v>
      </c>
      <c r="F31" s="71">
        <f t="shared" si="12"/>
        <v>2.3000000000000007E-2</v>
      </c>
      <c r="G31" s="71">
        <f t="shared" si="12"/>
        <v>1.0000000000000009E-2</v>
      </c>
      <c r="H31" s="71">
        <f t="shared" si="12"/>
        <v>3.1E-2</v>
      </c>
      <c r="I31" s="71">
        <f t="shared" si="12"/>
        <v>6.6999999999999976E-2</v>
      </c>
      <c r="J31" s="71">
        <f t="shared" si="12"/>
        <v>4.5268266854924133E-2</v>
      </c>
      <c r="K31" s="71">
        <f t="shared" si="12"/>
        <v>4.8058263757320752E-2</v>
      </c>
      <c r="L31" s="71">
        <f t="shared" si="12"/>
        <v>4.8385798154878423E-2</v>
      </c>
      <c r="M31" s="71">
        <f t="shared" si="12"/>
        <v>7.3215387865507298E-3</v>
      </c>
      <c r="N31" s="71">
        <f t="shared" si="12"/>
        <v>2.4976612914544283E-2</v>
      </c>
      <c r="O31" s="114">
        <v>0.02</v>
      </c>
      <c r="P31" s="114">
        <v>0.02</v>
      </c>
      <c r="Q31" s="114">
        <v>0.02</v>
      </c>
      <c r="R31" s="114">
        <v>0.02</v>
      </c>
      <c r="S31" s="114">
        <v>0.02</v>
      </c>
      <c r="T31" s="114">
        <v>0.02</v>
      </c>
      <c r="U31" s="114">
        <v>0.02</v>
      </c>
      <c r="V31" s="114">
        <v>0.02</v>
      </c>
      <c r="W31" s="114">
        <v>0.02</v>
      </c>
      <c r="X31" s="114">
        <v>0.02</v>
      </c>
      <c r="Y31" s="114">
        <v>0.01</v>
      </c>
      <c r="Z31" s="114">
        <v>0.01</v>
      </c>
      <c r="AA31" s="114">
        <v>0.01</v>
      </c>
      <c r="AB31" s="114">
        <v>0.01</v>
      </c>
      <c r="AC31" s="114">
        <v>0.01</v>
      </c>
      <c r="AD31" s="114">
        <v>0.01</v>
      </c>
      <c r="AE31" s="114">
        <v>0.01</v>
      </c>
      <c r="AF31" s="114">
        <v>0.01</v>
      </c>
      <c r="AG31" s="114">
        <v>0.01</v>
      </c>
      <c r="AH31" s="114">
        <v>0.01</v>
      </c>
      <c r="AI31" s="114">
        <v>0.01</v>
      </c>
      <c r="AJ31" s="114">
        <v>0.01</v>
      </c>
      <c r="AK31" s="114">
        <v>0.01</v>
      </c>
      <c r="AL31" s="114">
        <v>0.01</v>
      </c>
    </row>
    <row r="32" spans="2:38" x14ac:dyDescent="0.25">
      <c r="B32" s="102" t="s">
        <v>236</v>
      </c>
      <c r="D32" s="114">
        <f t="shared" ref="D32:AL32" si="13">D30</f>
        <v>8.6999999999999994E-2</v>
      </c>
      <c r="E32" s="114">
        <f t="shared" si="13"/>
        <v>0.104</v>
      </c>
      <c r="F32" s="114">
        <f t="shared" si="13"/>
        <v>0.127</v>
      </c>
      <c r="G32" s="114">
        <f t="shared" si="13"/>
        <v>0.13700000000000001</v>
      </c>
      <c r="H32" s="114">
        <f t="shared" si="13"/>
        <v>0.16800000000000001</v>
      </c>
      <c r="I32" s="114">
        <f t="shared" si="13"/>
        <v>0.23499999999999999</v>
      </c>
      <c r="J32" s="114">
        <f t="shared" si="13"/>
        <v>0.28026826685492412</v>
      </c>
      <c r="K32" s="114">
        <f t="shared" si="13"/>
        <v>0.32832653061224487</v>
      </c>
      <c r="L32" s="114">
        <f t="shared" si="13"/>
        <v>0.37671232876712329</v>
      </c>
      <c r="M32" s="114">
        <f t="shared" si="13"/>
        <v>0.38403386755367402</v>
      </c>
      <c r="N32" s="114">
        <f t="shared" si="13"/>
        <v>0.40901048046821831</v>
      </c>
      <c r="O32" s="114">
        <f t="shared" si="13"/>
        <v>0.42901048046821832</v>
      </c>
      <c r="P32" s="114">
        <f t="shared" si="13"/>
        <v>0.44901048046821834</v>
      </c>
      <c r="Q32" s="114">
        <f t="shared" si="13"/>
        <v>0.46901048046821836</v>
      </c>
      <c r="R32" s="114">
        <f t="shared" si="13"/>
        <v>0.48901048046821838</v>
      </c>
      <c r="S32" s="114">
        <f t="shared" si="13"/>
        <v>0.5090104804682184</v>
      </c>
      <c r="T32" s="114">
        <f t="shared" si="13"/>
        <v>0.52901048046821841</v>
      </c>
      <c r="U32" s="114">
        <f t="shared" si="13"/>
        <v>0.54901048046821843</v>
      </c>
      <c r="V32" s="114">
        <f t="shared" si="13"/>
        <v>0.56901048046821845</v>
      </c>
      <c r="W32" s="114">
        <f t="shared" si="13"/>
        <v>0.58901048046821847</v>
      </c>
      <c r="X32" s="114">
        <f t="shared" si="13"/>
        <v>0.60901048046821848</v>
      </c>
      <c r="Y32" s="114">
        <f t="shared" si="13"/>
        <v>0.61901048046821849</v>
      </c>
      <c r="Z32" s="114">
        <f t="shared" si="13"/>
        <v>0.6290104804682185</v>
      </c>
      <c r="AA32" s="114">
        <f t="shared" si="13"/>
        <v>0.63901048046821851</v>
      </c>
      <c r="AB32" s="114">
        <f t="shared" si="13"/>
        <v>0.64901048046821852</v>
      </c>
      <c r="AC32" s="114">
        <f t="shared" si="13"/>
        <v>0.65901048046821853</v>
      </c>
      <c r="AD32" s="114">
        <f t="shared" si="13"/>
        <v>0.66901048046821854</v>
      </c>
      <c r="AE32" s="114">
        <f t="shared" si="13"/>
        <v>0.67901048046821855</v>
      </c>
      <c r="AF32" s="114">
        <f t="shared" si="13"/>
        <v>0.68901048046821856</v>
      </c>
      <c r="AG32" s="114">
        <f t="shared" si="13"/>
        <v>0.69901048046821856</v>
      </c>
      <c r="AH32" s="114">
        <f t="shared" si="13"/>
        <v>0.70901048046821857</v>
      </c>
      <c r="AI32" s="114">
        <f t="shared" si="13"/>
        <v>0.71901048046821858</v>
      </c>
      <c r="AJ32" s="114">
        <f t="shared" si="13"/>
        <v>0.72901048046821859</v>
      </c>
      <c r="AK32" s="114">
        <f t="shared" si="13"/>
        <v>0.7390104804682186</v>
      </c>
      <c r="AL32" s="114">
        <f t="shared" si="13"/>
        <v>0.74901048046821861</v>
      </c>
    </row>
    <row r="33" spans="2:38" x14ac:dyDescent="0.25">
      <c r="B33" s="70"/>
    </row>
    <row r="34" spans="2:38" x14ac:dyDescent="0.25">
      <c r="B34" s="113"/>
      <c r="E34" s="71"/>
      <c r="F34" s="71"/>
      <c r="G34" s="71"/>
      <c r="H34" s="71"/>
      <c r="I34" s="71"/>
      <c r="J34" s="71"/>
      <c r="K34" s="71"/>
      <c r="L34" s="71"/>
      <c r="M34" s="71"/>
      <c r="N34" s="71"/>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row>
    <row r="35" spans="2:38" x14ac:dyDescent="0.25">
      <c r="B35" s="112" t="s">
        <v>196</v>
      </c>
      <c r="E35" s="71"/>
      <c r="F35" s="71"/>
      <c r="G35" s="71"/>
      <c r="H35" s="71"/>
      <c r="I35" s="71"/>
      <c r="J35" s="71"/>
      <c r="K35" s="71"/>
      <c r="L35" s="71"/>
      <c r="M35" s="71"/>
      <c r="N35" s="71"/>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row>
    <row r="36" spans="2:38" x14ac:dyDescent="0.25">
      <c r="B36" s="102" t="s">
        <v>235</v>
      </c>
      <c r="D36" s="104">
        <f t="shared" ref="D36:J36" si="14">D39/D40</f>
        <v>4040.6679999999997</v>
      </c>
      <c r="E36" s="104">
        <f t="shared" si="14"/>
        <v>4121.1360000000004</v>
      </c>
      <c r="F36" s="104">
        <f t="shared" si="14"/>
        <v>4439.8389999999999</v>
      </c>
      <c r="G36" s="104">
        <f t="shared" si="14"/>
        <v>4167.3790000000008</v>
      </c>
      <c r="H36" s="104">
        <f t="shared" si="14"/>
        <v>4375.9529999999995</v>
      </c>
      <c r="I36" s="104">
        <f t="shared" si="14"/>
        <v>5471.5749999999998</v>
      </c>
      <c r="J36" s="104">
        <f t="shared" si="14"/>
        <v>5599.3379999999997</v>
      </c>
      <c r="K36" s="106">
        <v>6125</v>
      </c>
      <c r="L36" s="106">
        <v>6716</v>
      </c>
      <c r="M36" s="106">
        <v>6614</v>
      </c>
      <c r="N36" s="106">
        <v>7347</v>
      </c>
      <c r="O36" s="111">
        <v>6728</v>
      </c>
      <c r="P36" s="111">
        <v>7025</v>
      </c>
      <c r="Q36" s="104">
        <f t="shared" ref="Q36:AL36" si="15">P36*(1+Q37)</f>
        <v>7306</v>
      </c>
      <c r="R36" s="104">
        <f t="shared" si="15"/>
        <v>7598.2400000000007</v>
      </c>
      <c r="S36" s="104">
        <f t="shared" si="15"/>
        <v>7902.1696000000011</v>
      </c>
      <c r="T36" s="104">
        <f t="shared" si="15"/>
        <v>8218.2563840000021</v>
      </c>
      <c r="U36" s="104">
        <f t="shared" si="15"/>
        <v>8546.9866393600023</v>
      </c>
      <c r="V36" s="104">
        <f t="shared" si="15"/>
        <v>8888.8661049344028</v>
      </c>
      <c r="W36" s="104">
        <f t="shared" si="15"/>
        <v>9244.4207491317793</v>
      </c>
      <c r="X36" s="104">
        <f t="shared" si="15"/>
        <v>9614.19757909705</v>
      </c>
      <c r="Y36" s="104">
        <f t="shared" si="15"/>
        <v>9998.7654822609329</v>
      </c>
      <c r="Z36" s="104">
        <f t="shared" si="15"/>
        <v>10398.71610155137</v>
      </c>
      <c r="AA36" s="104">
        <f t="shared" si="15"/>
        <v>10814.664745613425</v>
      </c>
      <c r="AB36" s="104">
        <f t="shared" si="15"/>
        <v>11247.251335437963</v>
      </c>
      <c r="AC36" s="104">
        <f t="shared" si="15"/>
        <v>11697.141388855482</v>
      </c>
      <c r="AD36" s="104">
        <f t="shared" si="15"/>
        <v>12165.0270444097</v>
      </c>
      <c r="AE36" s="104">
        <f t="shared" si="15"/>
        <v>12651.62812618609</v>
      </c>
      <c r="AF36" s="104">
        <f t="shared" si="15"/>
        <v>13157.693251233533</v>
      </c>
      <c r="AG36" s="104">
        <f t="shared" si="15"/>
        <v>13684.000981282876</v>
      </c>
      <c r="AH36" s="104">
        <f t="shared" si="15"/>
        <v>14231.361020534192</v>
      </c>
      <c r="AI36" s="104">
        <f t="shared" si="15"/>
        <v>14800.615461355561</v>
      </c>
      <c r="AJ36" s="104">
        <f t="shared" si="15"/>
        <v>15392.640079809784</v>
      </c>
      <c r="AK36" s="104">
        <f t="shared" si="15"/>
        <v>16008.345683002175</v>
      </c>
      <c r="AL36" s="104">
        <f t="shared" si="15"/>
        <v>16648.679510322261</v>
      </c>
    </row>
    <row r="37" spans="2:38" x14ac:dyDescent="0.25">
      <c r="B37" s="70" t="s">
        <v>232</v>
      </c>
      <c r="E37" s="71">
        <f t="shared" ref="E37:P37" si="16">E36/D36-1</f>
        <v>1.9914528983821622E-2</v>
      </c>
      <c r="F37" s="71">
        <f t="shared" si="16"/>
        <v>7.733377398853114E-2</v>
      </c>
      <c r="G37" s="71">
        <f t="shared" si="16"/>
        <v>-6.136709011295205E-2</v>
      </c>
      <c r="H37" s="71">
        <f t="shared" si="16"/>
        <v>5.0049203588154345E-2</v>
      </c>
      <c r="I37" s="71">
        <f t="shared" si="16"/>
        <v>0.25037334724573146</v>
      </c>
      <c r="J37" s="71">
        <f t="shared" si="16"/>
        <v>2.3350315037260705E-2</v>
      </c>
      <c r="K37" s="71">
        <f t="shared" si="16"/>
        <v>9.3879312161544881E-2</v>
      </c>
      <c r="L37" s="71">
        <f t="shared" si="16"/>
        <v>9.648979591836726E-2</v>
      </c>
      <c r="M37" s="71">
        <f t="shared" si="16"/>
        <v>-1.5187611673615264E-2</v>
      </c>
      <c r="N37" s="71">
        <f t="shared" si="16"/>
        <v>0.11082552162080428</v>
      </c>
      <c r="O37" s="71">
        <f t="shared" si="16"/>
        <v>-8.4252075677147098E-2</v>
      </c>
      <c r="P37" s="71">
        <f t="shared" si="16"/>
        <v>4.4143876337693122E-2</v>
      </c>
      <c r="Q37" s="114">
        <v>0.04</v>
      </c>
      <c r="R37" s="114">
        <v>0.04</v>
      </c>
      <c r="S37" s="114">
        <v>0.04</v>
      </c>
      <c r="T37" s="114">
        <v>0.04</v>
      </c>
      <c r="U37" s="114">
        <v>0.04</v>
      </c>
      <c r="V37" s="114">
        <v>0.04</v>
      </c>
      <c r="W37" s="114">
        <v>0.04</v>
      </c>
      <c r="X37" s="114">
        <v>0.04</v>
      </c>
      <c r="Y37" s="114">
        <v>0.04</v>
      </c>
      <c r="Z37" s="114">
        <v>0.04</v>
      </c>
      <c r="AA37" s="114">
        <v>0.04</v>
      </c>
      <c r="AB37" s="114">
        <v>0.04</v>
      </c>
      <c r="AC37" s="114">
        <v>0.04</v>
      </c>
      <c r="AD37" s="114">
        <v>0.04</v>
      </c>
      <c r="AE37" s="114">
        <v>0.04</v>
      </c>
      <c r="AF37" s="114">
        <v>0.04</v>
      </c>
      <c r="AG37" s="114">
        <v>0.04</v>
      </c>
      <c r="AH37" s="114">
        <v>0.04</v>
      </c>
      <c r="AI37" s="114">
        <v>0.04</v>
      </c>
      <c r="AJ37" s="114">
        <v>0.04</v>
      </c>
      <c r="AK37" s="114">
        <v>0.04</v>
      </c>
      <c r="AL37" s="114">
        <v>0.04</v>
      </c>
    </row>
    <row r="38" spans="2:38" x14ac:dyDescent="0.25">
      <c r="B38" s="113"/>
      <c r="E38" s="71"/>
      <c r="F38" s="71"/>
      <c r="G38" s="71"/>
      <c r="H38" s="71"/>
      <c r="I38" s="71"/>
      <c r="J38" s="71"/>
      <c r="K38" s="71"/>
      <c r="L38" s="71"/>
      <c r="M38" s="71"/>
      <c r="N38" s="71"/>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row>
    <row r="39" spans="2:38" x14ac:dyDescent="0.25">
      <c r="B39" s="93" t="s">
        <v>234</v>
      </c>
      <c r="D39" s="107">
        <v>1224.4117696200001</v>
      </c>
      <c r="E39" s="107">
        <v>1247.510078</v>
      </c>
      <c r="F39" s="107">
        <v>1337.7449999999999</v>
      </c>
      <c r="G39" s="107">
        <v>1261.3109999999999</v>
      </c>
      <c r="H39" s="107">
        <v>1301.63296612</v>
      </c>
      <c r="I39" s="107">
        <v>1614.8939976500001</v>
      </c>
      <c r="J39" s="107">
        <v>1640.15647586</v>
      </c>
      <c r="K39" s="107">
        <v>1820.3051834</v>
      </c>
      <c r="L39" s="107">
        <v>1981.9626163999999</v>
      </c>
      <c r="M39" s="107">
        <v>1926.53694083</v>
      </c>
      <c r="N39" s="104">
        <f t="shared" ref="N39:AL39" si="17">N36*N40</f>
        <v>2165.7747187335385</v>
      </c>
      <c r="O39" s="104">
        <f t="shared" si="17"/>
        <v>1983.3037032311483</v>
      </c>
      <c r="P39" s="104">
        <f t="shared" si="17"/>
        <v>2070.8544166466731</v>
      </c>
      <c r="Q39" s="104">
        <f t="shared" si="17"/>
        <v>2153.68859331254</v>
      </c>
      <c r="R39" s="104">
        <f t="shared" si="17"/>
        <v>2239.8361370450421</v>
      </c>
      <c r="S39" s="104">
        <f t="shared" si="17"/>
        <v>2329.4295825268437</v>
      </c>
      <c r="T39" s="104">
        <f t="shared" si="17"/>
        <v>2422.6067658279176</v>
      </c>
      <c r="U39" s="104">
        <f t="shared" si="17"/>
        <v>2519.5110364610346</v>
      </c>
      <c r="V39" s="104">
        <f t="shared" si="17"/>
        <v>2620.2914779194762</v>
      </c>
      <c r="W39" s="104">
        <f t="shared" si="17"/>
        <v>2725.1031370362552</v>
      </c>
      <c r="X39" s="104">
        <f t="shared" si="17"/>
        <v>2834.1072625177053</v>
      </c>
      <c r="Y39" s="104">
        <f t="shared" si="17"/>
        <v>2947.4715530184135</v>
      </c>
      <c r="Z39" s="104">
        <f t="shared" si="17"/>
        <v>3065.3704151391503</v>
      </c>
      <c r="AA39" s="104">
        <f t="shared" si="17"/>
        <v>3187.9852317447162</v>
      </c>
      <c r="AB39" s="104">
        <f t="shared" si="17"/>
        <v>3315.5046410145051</v>
      </c>
      <c r="AC39" s="104">
        <f t="shared" si="17"/>
        <v>3448.1248266550856</v>
      </c>
      <c r="AD39" s="104">
        <f t="shared" si="17"/>
        <v>3586.0498197212887</v>
      </c>
      <c r="AE39" s="104">
        <f t="shared" si="17"/>
        <v>3729.4918125101408</v>
      </c>
      <c r="AF39" s="104">
        <f t="shared" si="17"/>
        <v>3878.6714850105463</v>
      </c>
      <c r="AG39" s="104">
        <f t="shared" si="17"/>
        <v>4033.8183444109686</v>
      </c>
      <c r="AH39" s="104">
        <f t="shared" si="17"/>
        <v>4195.1710781874071</v>
      </c>
      <c r="AI39" s="104">
        <f t="shared" si="17"/>
        <v>4362.9779213149041</v>
      </c>
      <c r="AJ39" s="104">
        <f t="shared" si="17"/>
        <v>4537.4970381675002</v>
      </c>
      <c r="AK39" s="104">
        <f t="shared" si="17"/>
        <v>4718.9969196942002</v>
      </c>
      <c r="AL39" s="104">
        <f t="shared" si="17"/>
        <v>4907.7567964819682</v>
      </c>
    </row>
    <row r="40" spans="2:38" x14ac:dyDescent="0.25">
      <c r="B40" s="113" t="s">
        <v>233</v>
      </c>
      <c r="D40" s="110">
        <v>0.30302211654607608</v>
      </c>
      <c r="E40" s="110">
        <v>0.30271024251565587</v>
      </c>
      <c r="F40" s="110">
        <v>0.3013048446126087</v>
      </c>
      <c r="G40" s="110">
        <v>0.30266289675117136</v>
      </c>
      <c r="H40" s="110">
        <v>0.29745131314710194</v>
      </c>
      <c r="I40" s="110">
        <v>0.29514244027542347</v>
      </c>
      <c r="J40" s="110">
        <v>0.2929197122695576</v>
      </c>
      <c r="K40" s="110">
        <v>0.30162961774689961</v>
      </c>
      <c r="L40" s="110">
        <v>0.29831816072397249</v>
      </c>
      <c r="M40" s="110">
        <v>0.29478354685361896</v>
      </c>
      <c r="N40" s="108">
        <f t="shared" ref="N40:AL40" si="18">M40</f>
        <v>0.29478354685361896</v>
      </c>
      <c r="O40" s="108">
        <f t="shared" si="18"/>
        <v>0.29478354685361896</v>
      </c>
      <c r="P40" s="108">
        <f t="shared" si="18"/>
        <v>0.29478354685361896</v>
      </c>
      <c r="Q40" s="108">
        <f t="shared" si="18"/>
        <v>0.29478354685361896</v>
      </c>
      <c r="R40" s="108">
        <f t="shared" si="18"/>
        <v>0.29478354685361896</v>
      </c>
      <c r="S40" s="108">
        <f t="shared" si="18"/>
        <v>0.29478354685361896</v>
      </c>
      <c r="T40" s="108">
        <f t="shared" si="18"/>
        <v>0.29478354685361896</v>
      </c>
      <c r="U40" s="108">
        <f t="shared" si="18"/>
        <v>0.29478354685361896</v>
      </c>
      <c r="V40" s="108">
        <f t="shared" si="18"/>
        <v>0.29478354685361896</v>
      </c>
      <c r="W40" s="108">
        <f t="shared" si="18"/>
        <v>0.29478354685361896</v>
      </c>
      <c r="X40" s="108">
        <f t="shared" si="18"/>
        <v>0.29478354685361896</v>
      </c>
      <c r="Y40" s="108">
        <f t="shared" si="18"/>
        <v>0.29478354685361896</v>
      </c>
      <c r="Z40" s="108">
        <f t="shared" si="18"/>
        <v>0.29478354685361896</v>
      </c>
      <c r="AA40" s="108">
        <f t="shared" si="18"/>
        <v>0.29478354685361896</v>
      </c>
      <c r="AB40" s="108">
        <f t="shared" si="18"/>
        <v>0.29478354685361896</v>
      </c>
      <c r="AC40" s="108">
        <f t="shared" si="18"/>
        <v>0.29478354685361896</v>
      </c>
      <c r="AD40" s="108">
        <f t="shared" si="18"/>
        <v>0.29478354685361896</v>
      </c>
      <c r="AE40" s="108">
        <f t="shared" si="18"/>
        <v>0.29478354685361896</v>
      </c>
      <c r="AF40" s="108">
        <f t="shared" si="18"/>
        <v>0.29478354685361896</v>
      </c>
      <c r="AG40" s="108">
        <f t="shared" si="18"/>
        <v>0.29478354685361896</v>
      </c>
      <c r="AH40" s="108">
        <f t="shared" si="18"/>
        <v>0.29478354685361896</v>
      </c>
      <c r="AI40" s="108">
        <f t="shared" si="18"/>
        <v>0.29478354685361896</v>
      </c>
      <c r="AJ40" s="108">
        <f t="shared" si="18"/>
        <v>0.29478354685361896</v>
      </c>
      <c r="AK40" s="108">
        <f t="shared" si="18"/>
        <v>0.29478354685361896</v>
      </c>
      <c r="AL40" s="108">
        <f t="shared" si="18"/>
        <v>0.29478354685361896</v>
      </c>
    </row>
    <row r="41" spans="2:38" x14ac:dyDescent="0.25">
      <c r="B41" s="113" t="s">
        <v>232</v>
      </c>
      <c r="E41" s="71">
        <f t="shared" ref="E41:AL41" si="19">E39/D39-1</f>
        <v>1.8864820604565624E-2</v>
      </c>
      <c r="F41" s="71">
        <f t="shared" si="19"/>
        <v>7.2332018467268666E-2</v>
      </c>
      <c r="G41" s="71">
        <f t="shared" si="19"/>
        <v>-5.7136449771817532E-2</v>
      </c>
      <c r="H41" s="71">
        <f t="shared" si="19"/>
        <v>3.196829815961344E-2</v>
      </c>
      <c r="I41" s="71">
        <f t="shared" si="19"/>
        <v>0.24066771485036287</v>
      </c>
      <c r="J41" s="71">
        <f t="shared" si="19"/>
        <v>1.5643428142504634E-2</v>
      </c>
      <c r="K41" s="71">
        <f t="shared" si="19"/>
        <v>0.10983629317778409</v>
      </c>
      <c r="L41" s="71">
        <f t="shared" si="19"/>
        <v>8.8807873797322801E-2</v>
      </c>
      <c r="M41" s="71">
        <f t="shared" si="19"/>
        <v>-2.7965045915282705E-2</v>
      </c>
      <c r="N41" s="71">
        <f t="shared" si="19"/>
        <v>0.12418021831466608</v>
      </c>
      <c r="O41" s="71">
        <f t="shared" si="19"/>
        <v>-8.4252075677147098E-2</v>
      </c>
      <c r="P41" s="71">
        <f t="shared" si="19"/>
        <v>4.4143876337693122E-2</v>
      </c>
      <c r="Q41" s="71">
        <f t="shared" si="19"/>
        <v>4.0000000000000036E-2</v>
      </c>
      <c r="R41" s="71">
        <f t="shared" si="19"/>
        <v>4.0000000000000258E-2</v>
      </c>
      <c r="S41" s="71">
        <f t="shared" si="19"/>
        <v>4.0000000000000036E-2</v>
      </c>
      <c r="T41" s="71">
        <f t="shared" si="19"/>
        <v>4.0000000000000036E-2</v>
      </c>
      <c r="U41" s="71">
        <f t="shared" si="19"/>
        <v>4.0000000000000036E-2</v>
      </c>
      <c r="V41" s="71">
        <f t="shared" si="19"/>
        <v>4.0000000000000036E-2</v>
      </c>
      <c r="W41" s="71">
        <f t="shared" si="19"/>
        <v>4.0000000000000036E-2</v>
      </c>
      <c r="X41" s="71">
        <f t="shared" si="19"/>
        <v>4.0000000000000036E-2</v>
      </c>
      <c r="Y41" s="71">
        <f t="shared" si="19"/>
        <v>4.0000000000000036E-2</v>
      </c>
      <c r="Z41" s="71">
        <f t="shared" si="19"/>
        <v>4.0000000000000036E-2</v>
      </c>
      <c r="AA41" s="71">
        <f t="shared" si="19"/>
        <v>4.0000000000000036E-2</v>
      </c>
      <c r="AB41" s="71">
        <f t="shared" si="19"/>
        <v>4.0000000000000036E-2</v>
      </c>
      <c r="AC41" s="71">
        <f t="shared" si="19"/>
        <v>4.0000000000000036E-2</v>
      </c>
      <c r="AD41" s="71">
        <f t="shared" si="19"/>
        <v>3.9999999999999813E-2</v>
      </c>
      <c r="AE41" s="71">
        <f t="shared" si="19"/>
        <v>4.0000000000000258E-2</v>
      </c>
      <c r="AF41" s="71">
        <f t="shared" si="19"/>
        <v>4.0000000000000036E-2</v>
      </c>
      <c r="AG41" s="71">
        <f t="shared" si="19"/>
        <v>4.0000000000000036E-2</v>
      </c>
      <c r="AH41" s="71">
        <f t="shared" si="19"/>
        <v>4.0000000000000036E-2</v>
      </c>
      <c r="AI41" s="71">
        <f t="shared" si="19"/>
        <v>4.0000000000000258E-2</v>
      </c>
      <c r="AJ41" s="71">
        <f t="shared" si="19"/>
        <v>4.0000000000000036E-2</v>
      </c>
      <c r="AK41" s="71">
        <f t="shared" si="19"/>
        <v>4.0000000000000036E-2</v>
      </c>
      <c r="AL41" s="71">
        <f t="shared" si="19"/>
        <v>4.0000000000000036E-2</v>
      </c>
    </row>
    <row r="42" spans="2:38" x14ac:dyDescent="0.25">
      <c r="B42" s="93"/>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row>
    <row r="43" spans="2:38" x14ac:dyDescent="0.25">
      <c r="B43" s="112" t="s">
        <v>231</v>
      </c>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row>
    <row r="44" spans="2:38" x14ac:dyDescent="0.25">
      <c r="B44" s="70" t="s">
        <v>230</v>
      </c>
      <c r="D44" s="80">
        <f>D36*D45</f>
        <v>-135.1301418701608</v>
      </c>
      <c r="E44" s="80">
        <f>E36*E45</f>
        <v>-137.82119499702205</v>
      </c>
      <c r="F44" s="80">
        <f>F36*F45</f>
        <v>-148.47942814175104</v>
      </c>
      <c r="G44" s="80">
        <f>G36*G45</f>
        <v>-139.36767769505661</v>
      </c>
      <c r="H44" s="80">
        <f>H36*H45</f>
        <v>-146.34291896962475</v>
      </c>
      <c r="I44" s="106">
        <v>-184</v>
      </c>
      <c r="J44" s="80">
        <f>J36*J45</f>
        <v>-187.25600279928526</v>
      </c>
      <c r="K44" s="106">
        <v>-197</v>
      </c>
      <c r="L44" s="106">
        <v>-224.6</v>
      </c>
      <c r="M44" s="106">
        <v>-226</v>
      </c>
      <c r="N44" s="106">
        <v>-250.6</v>
      </c>
      <c r="O44" s="111">
        <v>-270</v>
      </c>
      <c r="P44" s="80">
        <f t="shared" ref="P44:AL44" si="20">P36*P45</f>
        <v>-281.91884661117717</v>
      </c>
      <c r="Q44" s="80">
        <f t="shared" si="20"/>
        <v>-293.19560047562425</v>
      </c>
      <c r="R44" s="80">
        <f t="shared" si="20"/>
        <v>-304.92342449464923</v>
      </c>
      <c r="S44" s="80">
        <f t="shared" si="20"/>
        <v>-317.12036147443524</v>
      </c>
      <c r="T44" s="80">
        <f t="shared" si="20"/>
        <v>-329.80517593341267</v>
      </c>
      <c r="U44" s="80">
        <f t="shared" si="20"/>
        <v>-342.99738297074919</v>
      </c>
      <c r="V44" s="80">
        <f t="shared" si="20"/>
        <v>-356.71727828957916</v>
      </c>
      <c r="W44" s="80">
        <f t="shared" si="20"/>
        <v>-370.98596942116234</v>
      </c>
      <c r="X44" s="80">
        <f t="shared" si="20"/>
        <v>-385.8254081980088</v>
      </c>
      <c r="Y44" s="80">
        <f t="shared" si="20"/>
        <v>-401.25842452592923</v>
      </c>
      <c r="Z44" s="80">
        <f t="shared" si="20"/>
        <v>-417.30876150696639</v>
      </c>
      <c r="AA44" s="80">
        <f t="shared" si="20"/>
        <v>-434.00111196724504</v>
      </c>
      <c r="AB44" s="80">
        <f t="shared" si="20"/>
        <v>-451.36115644593485</v>
      </c>
      <c r="AC44" s="80">
        <f t="shared" si="20"/>
        <v>-469.41560270377227</v>
      </c>
      <c r="AD44" s="80">
        <f t="shared" si="20"/>
        <v>-488.19222681192315</v>
      </c>
      <c r="AE44" s="80">
        <f t="shared" si="20"/>
        <v>-507.71991588440011</v>
      </c>
      <c r="AF44" s="80">
        <f t="shared" si="20"/>
        <v>-528.02871251977615</v>
      </c>
      <c r="AG44" s="80">
        <f t="shared" si="20"/>
        <v>-549.14986102056719</v>
      </c>
      <c r="AH44" s="80">
        <f t="shared" si="20"/>
        <v>-571.11585546138997</v>
      </c>
      <c r="AI44" s="80">
        <f t="shared" si="20"/>
        <v>-593.96048967984564</v>
      </c>
      <c r="AJ44" s="80">
        <f t="shared" si="20"/>
        <v>-617.71890926703941</v>
      </c>
      <c r="AK44" s="80">
        <f t="shared" si="20"/>
        <v>-642.42766563772102</v>
      </c>
      <c r="AL44" s="80">
        <f t="shared" si="20"/>
        <v>-668.12477226322983</v>
      </c>
    </row>
    <row r="45" spans="2:38" x14ac:dyDescent="0.25">
      <c r="B45" s="93" t="s">
        <v>229</v>
      </c>
      <c r="D45" s="110">
        <v>-3.3442525312686121E-2</v>
      </c>
      <c r="E45" s="110">
        <v>-3.3442525312686121E-2</v>
      </c>
      <c r="F45" s="110">
        <v>-3.3442525312686121E-2</v>
      </c>
      <c r="G45" s="110">
        <v>-3.3442525312686121E-2</v>
      </c>
      <c r="H45" s="110">
        <v>-3.3442525312686121E-2</v>
      </c>
      <c r="I45" s="109">
        <f>I44/I36</f>
        <v>-3.3628342844610554E-2</v>
      </c>
      <c r="J45" s="110">
        <v>-3.3442525312686121E-2</v>
      </c>
      <c r="K45" s="109">
        <f>K44/K36</f>
        <v>-3.216326530612245E-2</v>
      </c>
      <c r="L45" s="109">
        <f>L44/L36</f>
        <v>-3.3442525312686121E-2</v>
      </c>
      <c r="M45" s="109">
        <f>M44/M36</f>
        <v>-3.4169942546114301E-2</v>
      </c>
      <c r="N45" s="109">
        <f>N44/N36</f>
        <v>-3.4109160201442765E-2</v>
      </c>
      <c r="O45" s="109">
        <f>O44/O36</f>
        <v>-4.0130796670630201E-2</v>
      </c>
      <c r="P45" s="108">
        <f t="shared" ref="P45:AL45" si="21">O45</f>
        <v>-4.0130796670630201E-2</v>
      </c>
      <c r="Q45" s="108">
        <f t="shared" si="21"/>
        <v>-4.0130796670630201E-2</v>
      </c>
      <c r="R45" s="108">
        <f t="shared" si="21"/>
        <v>-4.0130796670630201E-2</v>
      </c>
      <c r="S45" s="108">
        <f t="shared" si="21"/>
        <v>-4.0130796670630201E-2</v>
      </c>
      <c r="T45" s="108">
        <f t="shared" si="21"/>
        <v>-4.0130796670630201E-2</v>
      </c>
      <c r="U45" s="108">
        <f t="shared" si="21"/>
        <v>-4.0130796670630201E-2</v>
      </c>
      <c r="V45" s="108">
        <f t="shared" si="21"/>
        <v>-4.0130796670630201E-2</v>
      </c>
      <c r="W45" s="108">
        <f t="shared" si="21"/>
        <v>-4.0130796670630201E-2</v>
      </c>
      <c r="X45" s="108">
        <f t="shared" si="21"/>
        <v>-4.0130796670630201E-2</v>
      </c>
      <c r="Y45" s="108">
        <f t="shared" si="21"/>
        <v>-4.0130796670630201E-2</v>
      </c>
      <c r="Z45" s="108">
        <f t="shared" si="21"/>
        <v>-4.0130796670630201E-2</v>
      </c>
      <c r="AA45" s="108">
        <f t="shared" si="21"/>
        <v>-4.0130796670630201E-2</v>
      </c>
      <c r="AB45" s="108">
        <f t="shared" si="21"/>
        <v>-4.0130796670630201E-2</v>
      </c>
      <c r="AC45" s="108">
        <f t="shared" si="21"/>
        <v>-4.0130796670630201E-2</v>
      </c>
      <c r="AD45" s="108">
        <f t="shared" si="21"/>
        <v>-4.0130796670630201E-2</v>
      </c>
      <c r="AE45" s="108">
        <f t="shared" si="21"/>
        <v>-4.0130796670630201E-2</v>
      </c>
      <c r="AF45" s="108">
        <f t="shared" si="21"/>
        <v>-4.0130796670630201E-2</v>
      </c>
      <c r="AG45" s="108">
        <f t="shared" si="21"/>
        <v>-4.0130796670630201E-2</v>
      </c>
      <c r="AH45" s="108">
        <f t="shared" si="21"/>
        <v>-4.0130796670630201E-2</v>
      </c>
      <c r="AI45" s="108">
        <f t="shared" si="21"/>
        <v>-4.0130796670630201E-2</v>
      </c>
      <c r="AJ45" s="108">
        <f t="shared" si="21"/>
        <v>-4.0130796670630201E-2</v>
      </c>
      <c r="AK45" s="108">
        <f t="shared" si="21"/>
        <v>-4.0130796670630201E-2</v>
      </c>
      <c r="AL45" s="108">
        <f t="shared" si="21"/>
        <v>-4.0130796670630201E-2</v>
      </c>
    </row>
    <row r="46" spans="2:38" x14ac:dyDescent="0.25">
      <c r="B46" s="93" t="s">
        <v>228</v>
      </c>
      <c r="E46" s="71"/>
      <c r="F46" s="71"/>
      <c r="G46" s="71"/>
      <c r="H46" s="71"/>
      <c r="I46" s="71"/>
      <c r="J46" s="71"/>
      <c r="K46" s="71">
        <f>K48/J48-1</f>
        <v>8.3317758350825999E-2</v>
      </c>
      <c r="L46" s="71">
        <f t="shared" ref="L46:AL46" si="22">L44/K44-1</f>
        <v>0.14010152284263966</v>
      </c>
      <c r="M46" s="71">
        <f t="shared" si="22"/>
        <v>6.2333036509349959E-3</v>
      </c>
      <c r="N46" s="71">
        <f t="shared" si="22"/>
        <v>0.10884955752212377</v>
      </c>
      <c r="O46" s="71">
        <f t="shared" si="22"/>
        <v>7.7414205905826039E-2</v>
      </c>
      <c r="P46" s="71">
        <f t="shared" si="22"/>
        <v>4.4143876337693344E-2</v>
      </c>
      <c r="Q46" s="71">
        <f t="shared" si="22"/>
        <v>4.0000000000000036E-2</v>
      </c>
      <c r="R46" s="71">
        <f t="shared" si="22"/>
        <v>4.0000000000000036E-2</v>
      </c>
      <c r="S46" s="71">
        <f t="shared" si="22"/>
        <v>4.0000000000000258E-2</v>
      </c>
      <c r="T46" s="71">
        <f t="shared" si="22"/>
        <v>4.0000000000000036E-2</v>
      </c>
      <c r="U46" s="71">
        <f t="shared" si="22"/>
        <v>4.0000000000000036E-2</v>
      </c>
      <c r="V46" s="71">
        <f t="shared" si="22"/>
        <v>4.0000000000000036E-2</v>
      </c>
      <c r="W46" s="71">
        <f t="shared" si="22"/>
        <v>4.0000000000000036E-2</v>
      </c>
      <c r="X46" s="71">
        <f t="shared" si="22"/>
        <v>3.9999999999999813E-2</v>
      </c>
      <c r="Y46" s="71">
        <f t="shared" si="22"/>
        <v>4.0000000000000258E-2</v>
      </c>
      <c r="Z46" s="71">
        <f t="shared" si="22"/>
        <v>4.0000000000000036E-2</v>
      </c>
      <c r="AA46" s="71">
        <f t="shared" si="22"/>
        <v>4.0000000000000036E-2</v>
      </c>
      <c r="AB46" s="71">
        <f t="shared" si="22"/>
        <v>4.0000000000000036E-2</v>
      </c>
      <c r="AC46" s="71">
        <f t="shared" si="22"/>
        <v>4.0000000000000036E-2</v>
      </c>
      <c r="AD46" s="71">
        <f t="shared" si="22"/>
        <v>4.0000000000000036E-2</v>
      </c>
      <c r="AE46" s="71">
        <f t="shared" si="22"/>
        <v>4.0000000000000036E-2</v>
      </c>
      <c r="AF46" s="71">
        <f t="shared" si="22"/>
        <v>4.0000000000000036E-2</v>
      </c>
      <c r="AG46" s="71">
        <f t="shared" si="22"/>
        <v>4.0000000000000036E-2</v>
      </c>
      <c r="AH46" s="71">
        <f t="shared" si="22"/>
        <v>4.0000000000000258E-2</v>
      </c>
      <c r="AI46" s="71">
        <f t="shared" si="22"/>
        <v>4.0000000000000036E-2</v>
      </c>
      <c r="AJ46" s="71">
        <f t="shared" si="22"/>
        <v>3.9999999999999813E-2</v>
      </c>
      <c r="AK46" s="71">
        <f t="shared" si="22"/>
        <v>4.0000000000000036E-2</v>
      </c>
      <c r="AL46" s="71">
        <f t="shared" si="22"/>
        <v>4.0000000000000036E-2</v>
      </c>
    </row>
    <row r="47" spans="2:38" x14ac:dyDescent="0.25">
      <c r="B47" s="70"/>
      <c r="G47" s="107"/>
      <c r="H47" s="107"/>
      <c r="I47" s="107"/>
      <c r="K47" s="106"/>
      <c r="L47" s="106"/>
      <c r="M47" s="106"/>
      <c r="N47" s="106"/>
    </row>
    <row r="48" spans="2:38" x14ac:dyDescent="0.25">
      <c r="B48" s="70" t="s">
        <v>198</v>
      </c>
      <c r="D48" s="105">
        <f t="shared" ref="D48:AL48" si="23">D36*(D40)*D45</f>
        <v>-40.94742159866766</v>
      </c>
      <c r="E48" s="105">
        <f t="shared" si="23"/>
        <v>-41.719887361346039</v>
      </c>
      <c r="F48" s="105">
        <f t="shared" si="23"/>
        <v>-44.737571024419289</v>
      </c>
      <c r="G48" s="105">
        <f t="shared" si="23"/>
        <v>-42.181425044669439</v>
      </c>
      <c r="H48" s="105">
        <f t="shared" si="23"/>
        <v>-43.529893417294815</v>
      </c>
      <c r="I48" s="105">
        <f t="shared" si="23"/>
        <v>-54.306209010677911</v>
      </c>
      <c r="J48" s="105">
        <f t="shared" si="23"/>
        <v>-54.850974460714113</v>
      </c>
      <c r="K48" s="105">
        <f t="shared" si="23"/>
        <v>-59.421034696139223</v>
      </c>
      <c r="L48" s="105">
        <f t="shared" si="23"/>
        <v>-67.002258898604211</v>
      </c>
      <c r="M48" s="105">
        <f t="shared" si="23"/>
        <v>-66.621081588917875</v>
      </c>
      <c r="N48" s="105">
        <f t="shared" si="23"/>
        <v>-73.872756841516903</v>
      </c>
      <c r="O48" s="105">
        <f t="shared" si="23"/>
        <v>-79.591557650477114</v>
      </c>
      <c r="P48" s="105">
        <f t="shared" si="23"/>
        <v>-83.105037528924157</v>
      </c>
      <c r="Q48" s="105">
        <f t="shared" si="23"/>
        <v>-86.429239030081121</v>
      </c>
      <c r="R48" s="105">
        <f t="shared" si="23"/>
        <v>-89.886408591284379</v>
      </c>
      <c r="S48" s="105">
        <f t="shared" si="23"/>
        <v>-93.481864934935757</v>
      </c>
      <c r="T48" s="105">
        <f t="shared" si="23"/>
        <v>-97.221139532333197</v>
      </c>
      <c r="U48" s="105">
        <f t="shared" si="23"/>
        <v>-101.10998511362654</v>
      </c>
      <c r="V48" s="105">
        <f t="shared" si="23"/>
        <v>-105.1543845181716</v>
      </c>
      <c r="W48" s="105">
        <f t="shared" si="23"/>
        <v>-109.36055989889847</v>
      </c>
      <c r="X48" s="105">
        <f t="shared" si="23"/>
        <v>-113.7349822948544</v>
      </c>
      <c r="Y48" s="105">
        <f t="shared" si="23"/>
        <v>-118.28438158664858</v>
      </c>
      <c r="Z48" s="105">
        <f t="shared" si="23"/>
        <v>-123.01575685011453</v>
      </c>
      <c r="AA48" s="105">
        <f t="shared" si="23"/>
        <v>-127.93638712411911</v>
      </c>
      <c r="AB48" s="105">
        <f t="shared" si="23"/>
        <v>-133.05384260908389</v>
      </c>
      <c r="AC48" s="105">
        <f t="shared" si="23"/>
        <v>-138.37599631344725</v>
      </c>
      <c r="AD48" s="105">
        <f t="shared" si="23"/>
        <v>-143.91103616598514</v>
      </c>
      <c r="AE48" s="105">
        <f t="shared" si="23"/>
        <v>-149.66747761262454</v>
      </c>
      <c r="AF48" s="105">
        <f t="shared" si="23"/>
        <v>-155.65417671712953</v>
      </c>
      <c r="AG48" s="105">
        <f t="shared" si="23"/>
        <v>-161.88034378581472</v>
      </c>
      <c r="AH48" s="105">
        <f t="shared" si="23"/>
        <v>-168.35555753724731</v>
      </c>
      <c r="AI48" s="105">
        <f t="shared" si="23"/>
        <v>-175.08977983873723</v>
      </c>
      <c r="AJ48" s="105">
        <f t="shared" si="23"/>
        <v>-182.09337103228671</v>
      </c>
      <c r="AK48" s="105">
        <f t="shared" si="23"/>
        <v>-189.37710587357819</v>
      </c>
      <c r="AL48" s="105">
        <f t="shared" si="23"/>
        <v>-196.95219010852131</v>
      </c>
    </row>
    <row r="49" spans="2:38" x14ac:dyDescent="0.25">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row>
    <row r="50" spans="2:38" x14ac:dyDescent="0.25">
      <c r="B50" s="103" t="s">
        <v>227</v>
      </c>
    </row>
    <row r="52" spans="2:38" x14ac:dyDescent="0.25">
      <c r="B52" s="94" t="s">
        <v>226</v>
      </c>
      <c r="C52" s="76"/>
      <c r="D52" s="76"/>
      <c r="E52" s="76"/>
      <c r="F52" s="76"/>
      <c r="G52" s="76"/>
      <c r="H52" s="76"/>
    </row>
    <row r="53" spans="2:38" x14ac:dyDescent="0.25">
      <c r="B53" s="102" t="s">
        <v>225</v>
      </c>
      <c r="C53" s="87"/>
      <c r="D53" s="87">
        <f t="shared" ref="D53:AL53" si="24">D55+D54</f>
        <v>1.093</v>
      </c>
      <c r="E53" s="87">
        <f t="shared" si="24"/>
        <v>1.093</v>
      </c>
      <c r="F53" s="87">
        <f t="shared" si="24"/>
        <v>1.093</v>
      </c>
      <c r="G53" s="87">
        <f t="shared" si="24"/>
        <v>1.093</v>
      </c>
      <c r="H53" s="87">
        <f t="shared" si="24"/>
        <v>1.093</v>
      </c>
      <c r="I53" s="87">
        <f t="shared" si="24"/>
        <v>1.093</v>
      </c>
      <c r="J53" s="87">
        <f t="shared" si="24"/>
        <v>1.1005</v>
      </c>
      <c r="K53" s="87">
        <f t="shared" si="24"/>
        <v>1.103</v>
      </c>
      <c r="L53" s="87">
        <f t="shared" si="24"/>
        <v>1.103</v>
      </c>
      <c r="M53" s="87">
        <f t="shared" si="24"/>
        <v>1.105</v>
      </c>
      <c r="N53" s="87">
        <f t="shared" si="24"/>
        <v>1.123</v>
      </c>
      <c r="O53" s="87">
        <f t="shared" si="24"/>
        <v>1.123</v>
      </c>
      <c r="P53" s="87">
        <f t="shared" si="24"/>
        <v>1.123</v>
      </c>
      <c r="Q53" s="87">
        <f t="shared" si="24"/>
        <v>1.123</v>
      </c>
      <c r="R53" s="87">
        <f t="shared" si="24"/>
        <v>1.123</v>
      </c>
      <c r="S53" s="87">
        <f t="shared" si="24"/>
        <v>1.123</v>
      </c>
      <c r="T53" s="87">
        <f t="shared" si="24"/>
        <v>1.123</v>
      </c>
      <c r="U53" s="87">
        <f t="shared" si="24"/>
        <v>1.123</v>
      </c>
      <c r="V53" s="87">
        <f t="shared" si="24"/>
        <v>1.123</v>
      </c>
      <c r="W53" s="87">
        <f t="shared" si="24"/>
        <v>1.123</v>
      </c>
      <c r="X53" s="87">
        <f t="shared" si="24"/>
        <v>1.123</v>
      </c>
      <c r="Y53" s="87">
        <f t="shared" si="24"/>
        <v>1.123</v>
      </c>
      <c r="Z53" s="87">
        <f t="shared" si="24"/>
        <v>1.123</v>
      </c>
      <c r="AA53" s="87">
        <f t="shared" si="24"/>
        <v>1.123</v>
      </c>
      <c r="AB53" s="87">
        <f t="shared" si="24"/>
        <v>1.123</v>
      </c>
      <c r="AC53" s="87">
        <f t="shared" si="24"/>
        <v>1.123</v>
      </c>
      <c r="AD53" s="87">
        <f t="shared" si="24"/>
        <v>1.123</v>
      </c>
      <c r="AE53" s="87">
        <f t="shared" si="24"/>
        <v>1.123</v>
      </c>
      <c r="AF53" s="87">
        <f t="shared" si="24"/>
        <v>1.123</v>
      </c>
      <c r="AG53" s="87">
        <f t="shared" si="24"/>
        <v>1.123</v>
      </c>
      <c r="AH53" s="87">
        <f t="shared" si="24"/>
        <v>1.123</v>
      </c>
      <c r="AI53" s="87">
        <f t="shared" si="24"/>
        <v>1.123</v>
      </c>
      <c r="AJ53" s="87">
        <f t="shared" si="24"/>
        <v>1.123</v>
      </c>
      <c r="AK53" s="87">
        <f t="shared" si="24"/>
        <v>1.123</v>
      </c>
      <c r="AL53" s="87">
        <f t="shared" si="24"/>
        <v>1.123</v>
      </c>
    </row>
    <row r="54" spans="2:38" x14ac:dyDescent="0.25">
      <c r="B54" s="90" t="s">
        <v>3</v>
      </c>
      <c r="C54" s="87"/>
      <c r="D54" s="86">
        <f t="shared" ref="D54:AL54" si="25">D19</f>
        <v>9.2999999999999999E-2</v>
      </c>
      <c r="E54" s="86">
        <f t="shared" si="25"/>
        <v>9.2999999999999999E-2</v>
      </c>
      <c r="F54" s="86">
        <f t="shared" si="25"/>
        <v>9.2999999999999999E-2</v>
      </c>
      <c r="G54" s="86">
        <f t="shared" si="25"/>
        <v>9.2999999999999999E-2</v>
      </c>
      <c r="H54" s="86">
        <f t="shared" si="25"/>
        <v>9.2999999999999999E-2</v>
      </c>
      <c r="I54" s="86">
        <f t="shared" si="25"/>
        <v>9.2999999999999999E-2</v>
      </c>
      <c r="J54" s="86">
        <f t="shared" si="25"/>
        <v>0.10050000000000002</v>
      </c>
      <c r="K54" s="86">
        <f t="shared" si="25"/>
        <v>0.10299999999999999</v>
      </c>
      <c r="L54" s="86">
        <f t="shared" si="25"/>
        <v>0.10299999999999999</v>
      </c>
      <c r="M54" s="86">
        <f t="shared" si="25"/>
        <v>0.105</v>
      </c>
      <c r="N54" s="86">
        <f t="shared" si="25"/>
        <v>0.123</v>
      </c>
      <c r="O54" s="86">
        <f t="shared" si="25"/>
        <v>0.123</v>
      </c>
      <c r="P54" s="86">
        <f t="shared" si="25"/>
        <v>0.123</v>
      </c>
      <c r="Q54" s="86">
        <f t="shared" si="25"/>
        <v>0.123</v>
      </c>
      <c r="R54" s="86">
        <f t="shared" si="25"/>
        <v>0.123</v>
      </c>
      <c r="S54" s="86">
        <f t="shared" si="25"/>
        <v>0.123</v>
      </c>
      <c r="T54" s="86">
        <f t="shared" si="25"/>
        <v>0.123</v>
      </c>
      <c r="U54" s="86">
        <f t="shared" si="25"/>
        <v>0.123</v>
      </c>
      <c r="V54" s="86">
        <f t="shared" si="25"/>
        <v>0.123</v>
      </c>
      <c r="W54" s="86">
        <f t="shared" si="25"/>
        <v>0.123</v>
      </c>
      <c r="X54" s="86">
        <f t="shared" si="25"/>
        <v>0.123</v>
      </c>
      <c r="Y54" s="86">
        <f t="shared" si="25"/>
        <v>0.123</v>
      </c>
      <c r="Z54" s="86">
        <f t="shared" si="25"/>
        <v>0.123</v>
      </c>
      <c r="AA54" s="86">
        <f t="shared" si="25"/>
        <v>0.123</v>
      </c>
      <c r="AB54" s="86">
        <f t="shared" si="25"/>
        <v>0.123</v>
      </c>
      <c r="AC54" s="86">
        <f t="shared" si="25"/>
        <v>0.123</v>
      </c>
      <c r="AD54" s="86">
        <f t="shared" si="25"/>
        <v>0.123</v>
      </c>
      <c r="AE54" s="86">
        <f t="shared" si="25"/>
        <v>0.123</v>
      </c>
      <c r="AF54" s="86">
        <f t="shared" si="25"/>
        <v>0.123</v>
      </c>
      <c r="AG54" s="86">
        <f t="shared" si="25"/>
        <v>0.123</v>
      </c>
      <c r="AH54" s="86">
        <f t="shared" si="25"/>
        <v>0.123</v>
      </c>
      <c r="AI54" s="86">
        <f t="shared" si="25"/>
        <v>0.123</v>
      </c>
      <c r="AJ54" s="86">
        <f t="shared" si="25"/>
        <v>0.123</v>
      </c>
      <c r="AK54" s="86">
        <f t="shared" si="25"/>
        <v>0.123</v>
      </c>
      <c r="AL54" s="86">
        <f t="shared" si="25"/>
        <v>0.123</v>
      </c>
    </row>
    <row r="55" spans="2:38" x14ac:dyDescent="0.25">
      <c r="B55" s="74" t="s">
        <v>224</v>
      </c>
      <c r="C55" s="91"/>
      <c r="D55" s="101">
        <f t="shared" ref="D55:AL55" si="26">D15</f>
        <v>1</v>
      </c>
      <c r="E55" s="101">
        <f t="shared" si="26"/>
        <v>1</v>
      </c>
      <c r="F55" s="101">
        <f t="shared" si="26"/>
        <v>1</v>
      </c>
      <c r="G55" s="101">
        <f t="shared" si="26"/>
        <v>1</v>
      </c>
      <c r="H55" s="101">
        <f t="shared" si="26"/>
        <v>1</v>
      </c>
      <c r="I55" s="101">
        <f t="shared" si="26"/>
        <v>1</v>
      </c>
      <c r="J55" s="101">
        <f t="shared" si="26"/>
        <v>1</v>
      </c>
      <c r="K55" s="101">
        <f t="shared" si="26"/>
        <v>1</v>
      </c>
      <c r="L55" s="101">
        <f t="shared" si="26"/>
        <v>1</v>
      </c>
      <c r="M55" s="101">
        <f t="shared" si="26"/>
        <v>1</v>
      </c>
      <c r="N55" s="101">
        <f t="shared" si="26"/>
        <v>1</v>
      </c>
      <c r="O55" s="101">
        <f t="shared" si="26"/>
        <v>1</v>
      </c>
      <c r="P55" s="101">
        <f t="shared" si="26"/>
        <v>1</v>
      </c>
      <c r="Q55" s="101">
        <f t="shared" si="26"/>
        <v>1</v>
      </c>
      <c r="R55" s="101">
        <f t="shared" si="26"/>
        <v>1</v>
      </c>
      <c r="S55" s="101">
        <f t="shared" si="26"/>
        <v>1</v>
      </c>
      <c r="T55" s="101">
        <f t="shared" si="26"/>
        <v>1</v>
      </c>
      <c r="U55" s="101">
        <f t="shared" si="26"/>
        <v>1</v>
      </c>
      <c r="V55" s="101">
        <f t="shared" si="26"/>
        <v>1</v>
      </c>
      <c r="W55" s="101">
        <f t="shared" si="26"/>
        <v>1</v>
      </c>
      <c r="X55" s="101">
        <f t="shared" si="26"/>
        <v>1</v>
      </c>
      <c r="Y55" s="101">
        <f t="shared" si="26"/>
        <v>1</v>
      </c>
      <c r="Z55" s="101">
        <f t="shared" si="26"/>
        <v>1</v>
      </c>
      <c r="AA55" s="101">
        <f t="shared" si="26"/>
        <v>1</v>
      </c>
      <c r="AB55" s="101">
        <f t="shared" si="26"/>
        <v>1</v>
      </c>
      <c r="AC55" s="101">
        <f t="shared" si="26"/>
        <v>1</v>
      </c>
      <c r="AD55" s="101">
        <f t="shared" si="26"/>
        <v>1</v>
      </c>
      <c r="AE55" s="101">
        <f t="shared" si="26"/>
        <v>1</v>
      </c>
      <c r="AF55" s="101">
        <f t="shared" si="26"/>
        <v>1</v>
      </c>
      <c r="AG55" s="101">
        <f t="shared" si="26"/>
        <v>1</v>
      </c>
      <c r="AH55" s="101">
        <f t="shared" si="26"/>
        <v>1</v>
      </c>
      <c r="AI55" s="101">
        <f t="shared" si="26"/>
        <v>1</v>
      </c>
      <c r="AJ55" s="101">
        <f t="shared" si="26"/>
        <v>1</v>
      </c>
      <c r="AK55" s="101">
        <f t="shared" si="26"/>
        <v>1</v>
      </c>
      <c r="AL55" s="101">
        <f t="shared" si="26"/>
        <v>1</v>
      </c>
    </row>
    <row r="56" spans="2:38" x14ac:dyDescent="0.25">
      <c r="B56" s="90" t="s">
        <v>223</v>
      </c>
      <c r="C56" s="87"/>
      <c r="D56" s="100">
        <f t="shared" ref="D56:AL56" si="27">D16</f>
        <v>0.6</v>
      </c>
      <c r="E56" s="100">
        <f t="shared" si="27"/>
        <v>0.6</v>
      </c>
      <c r="F56" s="100">
        <f t="shared" si="27"/>
        <v>0.6</v>
      </c>
      <c r="G56" s="100">
        <f t="shared" si="27"/>
        <v>0.6</v>
      </c>
      <c r="H56" s="100">
        <f t="shared" si="27"/>
        <v>0.6</v>
      </c>
      <c r="I56" s="100">
        <f t="shared" si="27"/>
        <v>0.6</v>
      </c>
      <c r="J56" s="100">
        <f t="shared" si="27"/>
        <v>0.6</v>
      </c>
      <c r="K56" s="100">
        <f t="shared" si="27"/>
        <v>0.6</v>
      </c>
      <c r="L56" s="100">
        <f t="shared" si="27"/>
        <v>0.6</v>
      </c>
      <c r="M56" s="100">
        <f t="shared" si="27"/>
        <v>0.6</v>
      </c>
      <c r="N56" s="100">
        <f t="shared" si="27"/>
        <v>0.6</v>
      </c>
      <c r="O56" s="100">
        <f t="shared" si="27"/>
        <v>0.6</v>
      </c>
      <c r="P56" s="100">
        <f t="shared" si="27"/>
        <v>0.6</v>
      </c>
      <c r="Q56" s="100">
        <f t="shared" si="27"/>
        <v>0.6</v>
      </c>
      <c r="R56" s="100">
        <f t="shared" si="27"/>
        <v>0.6</v>
      </c>
      <c r="S56" s="100">
        <f t="shared" si="27"/>
        <v>0.6</v>
      </c>
      <c r="T56" s="100">
        <f t="shared" si="27"/>
        <v>0.6</v>
      </c>
      <c r="U56" s="100">
        <f t="shared" si="27"/>
        <v>0.6</v>
      </c>
      <c r="V56" s="100">
        <f t="shared" si="27"/>
        <v>0.6</v>
      </c>
      <c r="W56" s="100">
        <f t="shared" si="27"/>
        <v>0.6</v>
      </c>
      <c r="X56" s="100">
        <f t="shared" si="27"/>
        <v>0.6</v>
      </c>
      <c r="Y56" s="100">
        <f t="shared" si="27"/>
        <v>0.6</v>
      </c>
      <c r="Z56" s="100">
        <f t="shared" si="27"/>
        <v>0.6</v>
      </c>
      <c r="AA56" s="100">
        <f t="shared" si="27"/>
        <v>0.6</v>
      </c>
      <c r="AB56" s="100">
        <f t="shared" si="27"/>
        <v>0.6</v>
      </c>
      <c r="AC56" s="100">
        <f t="shared" si="27"/>
        <v>0.6</v>
      </c>
      <c r="AD56" s="100">
        <f t="shared" si="27"/>
        <v>0.6</v>
      </c>
      <c r="AE56" s="100">
        <f t="shared" si="27"/>
        <v>0.6</v>
      </c>
      <c r="AF56" s="100">
        <f t="shared" si="27"/>
        <v>0.6</v>
      </c>
      <c r="AG56" s="100">
        <f t="shared" si="27"/>
        <v>0.6</v>
      </c>
      <c r="AH56" s="100">
        <f t="shared" si="27"/>
        <v>0.6</v>
      </c>
      <c r="AI56" s="100">
        <f t="shared" si="27"/>
        <v>0.6</v>
      </c>
      <c r="AJ56" s="100">
        <f t="shared" si="27"/>
        <v>0.6</v>
      </c>
      <c r="AK56" s="100">
        <f t="shared" si="27"/>
        <v>0.6</v>
      </c>
      <c r="AL56" s="100">
        <f t="shared" si="27"/>
        <v>0.6</v>
      </c>
    </row>
    <row r="57" spans="2:38" x14ac:dyDescent="0.25">
      <c r="B57" s="92" t="s">
        <v>222</v>
      </c>
      <c r="C57" s="91"/>
      <c r="D57" s="91">
        <f t="shared" ref="D57:AL57" si="28">D55-D56</f>
        <v>0.4</v>
      </c>
      <c r="E57" s="91">
        <f t="shared" si="28"/>
        <v>0.4</v>
      </c>
      <c r="F57" s="91">
        <f t="shared" si="28"/>
        <v>0.4</v>
      </c>
      <c r="G57" s="91">
        <f t="shared" si="28"/>
        <v>0.4</v>
      </c>
      <c r="H57" s="91">
        <f t="shared" si="28"/>
        <v>0.4</v>
      </c>
      <c r="I57" s="91">
        <f t="shared" si="28"/>
        <v>0.4</v>
      </c>
      <c r="J57" s="91">
        <f t="shared" si="28"/>
        <v>0.4</v>
      </c>
      <c r="K57" s="91">
        <f t="shared" si="28"/>
        <v>0.4</v>
      </c>
      <c r="L57" s="91">
        <f t="shared" si="28"/>
        <v>0.4</v>
      </c>
      <c r="M57" s="91">
        <f t="shared" si="28"/>
        <v>0.4</v>
      </c>
      <c r="N57" s="91">
        <f t="shared" si="28"/>
        <v>0.4</v>
      </c>
      <c r="O57" s="91">
        <f t="shared" si="28"/>
        <v>0.4</v>
      </c>
      <c r="P57" s="91">
        <f t="shared" si="28"/>
        <v>0.4</v>
      </c>
      <c r="Q57" s="91">
        <f t="shared" si="28"/>
        <v>0.4</v>
      </c>
      <c r="R57" s="91">
        <f t="shared" si="28"/>
        <v>0.4</v>
      </c>
      <c r="S57" s="91">
        <f t="shared" si="28"/>
        <v>0.4</v>
      </c>
      <c r="T57" s="91">
        <f t="shared" si="28"/>
        <v>0.4</v>
      </c>
      <c r="U57" s="91">
        <f t="shared" si="28"/>
        <v>0.4</v>
      </c>
      <c r="V57" s="91">
        <f t="shared" si="28"/>
        <v>0.4</v>
      </c>
      <c r="W57" s="91">
        <f t="shared" si="28"/>
        <v>0.4</v>
      </c>
      <c r="X57" s="91">
        <f t="shared" si="28"/>
        <v>0.4</v>
      </c>
      <c r="Y57" s="91">
        <f t="shared" si="28"/>
        <v>0.4</v>
      </c>
      <c r="Z57" s="91">
        <f t="shared" si="28"/>
        <v>0.4</v>
      </c>
      <c r="AA57" s="91">
        <f t="shared" si="28"/>
        <v>0.4</v>
      </c>
      <c r="AB57" s="91">
        <f t="shared" si="28"/>
        <v>0.4</v>
      </c>
      <c r="AC57" s="91">
        <f t="shared" si="28"/>
        <v>0.4</v>
      </c>
      <c r="AD57" s="91">
        <f t="shared" si="28"/>
        <v>0.4</v>
      </c>
      <c r="AE57" s="91">
        <f t="shared" si="28"/>
        <v>0.4</v>
      </c>
      <c r="AF57" s="91">
        <f t="shared" si="28"/>
        <v>0.4</v>
      </c>
      <c r="AG57" s="91">
        <f t="shared" si="28"/>
        <v>0.4</v>
      </c>
      <c r="AH57" s="91">
        <f t="shared" si="28"/>
        <v>0.4</v>
      </c>
      <c r="AI57" s="91">
        <f t="shared" si="28"/>
        <v>0.4</v>
      </c>
      <c r="AJ57" s="91">
        <f t="shared" si="28"/>
        <v>0.4</v>
      </c>
      <c r="AK57" s="91">
        <f t="shared" si="28"/>
        <v>0.4</v>
      </c>
      <c r="AL57" s="91">
        <f t="shared" si="28"/>
        <v>0.4</v>
      </c>
    </row>
    <row r="58" spans="2:38" x14ac:dyDescent="0.25">
      <c r="B58" s="98"/>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row>
    <row r="59" spans="2:38" x14ac:dyDescent="0.25">
      <c r="B59" s="94" t="s">
        <v>1</v>
      </c>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row>
    <row r="60" spans="2:38" x14ac:dyDescent="0.25">
      <c r="B60" s="70" t="s">
        <v>221</v>
      </c>
      <c r="C60" s="87"/>
      <c r="D60" s="87">
        <f t="shared" ref="D60:AL60" si="29">D57</f>
        <v>0.4</v>
      </c>
      <c r="E60" s="87">
        <f t="shared" si="29"/>
        <v>0.4</v>
      </c>
      <c r="F60" s="87">
        <f t="shared" si="29"/>
        <v>0.4</v>
      </c>
      <c r="G60" s="87">
        <f t="shared" si="29"/>
        <v>0.4</v>
      </c>
      <c r="H60" s="87">
        <f t="shared" si="29"/>
        <v>0.4</v>
      </c>
      <c r="I60" s="87">
        <f t="shared" si="29"/>
        <v>0.4</v>
      </c>
      <c r="J60" s="87">
        <f t="shared" si="29"/>
        <v>0.4</v>
      </c>
      <c r="K60" s="87">
        <f t="shared" si="29"/>
        <v>0.4</v>
      </c>
      <c r="L60" s="87">
        <f t="shared" si="29"/>
        <v>0.4</v>
      </c>
      <c r="M60" s="87">
        <f t="shared" si="29"/>
        <v>0.4</v>
      </c>
      <c r="N60" s="87">
        <f t="shared" si="29"/>
        <v>0.4</v>
      </c>
      <c r="O60" s="87">
        <f t="shared" si="29"/>
        <v>0.4</v>
      </c>
      <c r="P60" s="87">
        <f t="shared" si="29"/>
        <v>0.4</v>
      </c>
      <c r="Q60" s="87">
        <f t="shared" si="29"/>
        <v>0.4</v>
      </c>
      <c r="R60" s="87">
        <f t="shared" si="29"/>
        <v>0.4</v>
      </c>
      <c r="S60" s="87">
        <f t="shared" si="29"/>
        <v>0.4</v>
      </c>
      <c r="T60" s="87">
        <f t="shared" si="29"/>
        <v>0.4</v>
      </c>
      <c r="U60" s="87">
        <f t="shared" si="29"/>
        <v>0.4</v>
      </c>
      <c r="V60" s="87">
        <f t="shared" si="29"/>
        <v>0.4</v>
      </c>
      <c r="W60" s="87">
        <f t="shared" si="29"/>
        <v>0.4</v>
      </c>
      <c r="X60" s="87">
        <f t="shared" si="29"/>
        <v>0.4</v>
      </c>
      <c r="Y60" s="87">
        <f t="shared" si="29"/>
        <v>0.4</v>
      </c>
      <c r="Z60" s="87">
        <f t="shared" si="29"/>
        <v>0.4</v>
      </c>
      <c r="AA60" s="87">
        <f t="shared" si="29"/>
        <v>0.4</v>
      </c>
      <c r="AB60" s="87">
        <f t="shared" si="29"/>
        <v>0.4</v>
      </c>
      <c r="AC60" s="87">
        <f t="shared" si="29"/>
        <v>0.4</v>
      </c>
      <c r="AD60" s="87">
        <f t="shared" si="29"/>
        <v>0.4</v>
      </c>
      <c r="AE60" s="87">
        <f t="shared" si="29"/>
        <v>0.4</v>
      </c>
      <c r="AF60" s="87">
        <f t="shared" si="29"/>
        <v>0.4</v>
      </c>
      <c r="AG60" s="87">
        <f t="shared" si="29"/>
        <v>0.4</v>
      </c>
      <c r="AH60" s="87">
        <f t="shared" si="29"/>
        <v>0.4</v>
      </c>
      <c r="AI60" s="87">
        <f t="shared" si="29"/>
        <v>0.4</v>
      </c>
      <c r="AJ60" s="87">
        <f t="shared" si="29"/>
        <v>0.4</v>
      </c>
      <c r="AK60" s="87">
        <f t="shared" si="29"/>
        <v>0.4</v>
      </c>
      <c r="AL60" s="87">
        <f t="shared" si="29"/>
        <v>0.4</v>
      </c>
    </row>
    <row r="61" spans="2:38" x14ac:dyDescent="0.25">
      <c r="B61" s="70" t="s">
        <v>220</v>
      </c>
      <c r="C61" s="87"/>
      <c r="D61" s="87">
        <f t="shared" ref="D61:AL61" si="30">D54</f>
        <v>9.2999999999999999E-2</v>
      </c>
      <c r="E61" s="87">
        <f t="shared" si="30"/>
        <v>9.2999999999999999E-2</v>
      </c>
      <c r="F61" s="87">
        <f t="shared" si="30"/>
        <v>9.2999999999999999E-2</v>
      </c>
      <c r="G61" s="87">
        <f t="shared" si="30"/>
        <v>9.2999999999999999E-2</v>
      </c>
      <c r="H61" s="87">
        <f t="shared" si="30"/>
        <v>9.2999999999999999E-2</v>
      </c>
      <c r="I61" s="87">
        <f t="shared" si="30"/>
        <v>9.2999999999999999E-2</v>
      </c>
      <c r="J61" s="87">
        <f t="shared" si="30"/>
        <v>0.10050000000000002</v>
      </c>
      <c r="K61" s="87">
        <f t="shared" si="30"/>
        <v>0.10299999999999999</v>
      </c>
      <c r="L61" s="87">
        <f t="shared" si="30"/>
        <v>0.10299999999999999</v>
      </c>
      <c r="M61" s="87">
        <f t="shared" si="30"/>
        <v>0.105</v>
      </c>
      <c r="N61" s="87">
        <f t="shared" si="30"/>
        <v>0.123</v>
      </c>
      <c r="O61" s="87">
        <f t="shared" si="30"/>
        <v>0.123</v>
      </c>
      <c r="P61" s="87">
        <f t="shared" si="30"/>
        <v>0.123</v>
      </c>
      <c r="Q61" s="87">
        <f t="shared" si="30"/>
        <v>0.123</v>
      </c>
      <c r="R61" s="87">
        <f t="shared" si="30"/>
        <v>0.123</v>
      </c>
      <c r="S61" s="87">
        <f t="shared" si="30"/>
        <v>0.123</v>
      </c>
      <c r="T61" s="87">
        <f t="shared" si="30"/>
        <v>0.123</v>
      </c>
      <c r="U61" s="87">
        <f t="shared" si="30"/>
        <v>0.123</v>
      </c>
      <c r="V61" s="87">
        <f t="shared" si="30"/>
        <v>0.123</v>
      </c>
      <c r="W61" s="87">
        <f t="shared" si="30"/>
        <v>0.123</v>
      </c>
      <c r="X61" s="87">
        <f t="shared" si="30"/>
        <v>0.123</v>
      </c>
      <c r="Y61" s="87">
        <f t="shared" si="30"/>
        <v>0.123</v>
      </c>
      <c r="Z61" s="87">
        <f t="shared" si="30"/>
        <v>0.123</v>
      </c>
      <c r="AA61" s="87">
        <f t="shared" si="30"/>
        <v>0.123</v>
      </c>
      <c r="AB61" s="87">
        <f t="shared" si="30"/>
        <v>0.123</v>
      </c>
      <c r="AC61" s="87">
        <f t="shared" si="30"/>
        <v>0.123</v>
      </c>
      <c r="AD61" s="87">
        <f t="shared" si="30"/>
        <v>0.123</v>
      </c>
      <c r="AE61" s="87">
        <f t="shared" si="30"/>
        <v>0.123</v>
      </c>
      <c r="AF61" s="87">
        <f t="shared" si="30"/>
        <v>0.123</v>
      </c>
      <c r="AG61" s="87">
        <f t="shared" si="30"/>
        <v>0.123</v>
      </c>
      <c r="AH61" s="87">
        <f t="shared" si="30"/>
        <v>0.123</v>
      </c>
      <c r="AI61" s="87">
        <f t="shared" si="30"/>
        <v>0.123</v>
      </c>
      <c r="AJ61" s="87">
        <f t="shared" si="30"/>
        <v>0.123</v>
      </c>
      <c r="AK61" s="87">
        <f t="shared" si="30"/>
        <v>0.123</v>
      </c>
      <c r="AL61" s="87">
        <f t="shared" si="30"/>
        <v>0.123</v>
      </c>
    </row>
    <row r="62" spans="2:38" x14ac:dyDescent="0.25">
      <c r="B62" s="79" t="s">
        <v>219</v>
      </c>
      <c r="C62" s="95"/>
      <c r="D62" s="95">
        <f t="shared" ref="D62:AL62" si="31">SUM(D60:D61)</f>
        <v>0.49299999999999999</v>
      </c>
      <c r="E62" s="95">
        <f t="shared" si="31"/>
        <v>0.49299999999999999</v>
      </c>
      <c r="F62" s="95">
        <f t="shared" si="31"/>
        <v>0.49299999999999999</v>
      </c>
      <c r="G62" s="95">
        <f t="shared" si="31"/>
        <v>0.49299999999999999</v>
      </c>
      <c r="H62" s="95">
        <f t="shared" si="31"/>
        <v>0.49299999999999999</v>
      </c>
      <c r="I62" s="95">
        <f t="shared" si="31"/>
        <v>0.49299999999999999</v>
      </c>
      <c r="J62" s="95">
        <f t="shared" si="31"/>
        <v>0.50050000000000006</v>
      </c>
      <c r="K62" s="95">
        <f t="shared" si="31"/>
        <v>0.503</v>
      </c>
      <c r="L62" s="95">
        <f t="shared" si="31"/>
        <v>0.503</v>
      </c>
      <c r="M62" s="95">
        <f t="shared" si="31"/>
        <v>0.505</v>
      </c>
      <c r="N62" s="95">
        <f t="shared" si="31"/>
        <v>0.52300000000000002</v>
      </c>
      <c r="O62" s="95">
        <f t="shared" si="31"/>
        <v>0.52300000000000002</v>
      </c>
      <c r="P62" s="95">
        <f t="shared" si="31"/>
        <v>0.52300000000000002</v>
      </c>
      <c r="Q62" s="95">
        <f t="shared" si="31"/>
        <v>0.52300000000000002</v>
      </c>
      <c r="R62" s="95">
        <f t="shared" si="31"/>
        <v>0.52300000000000002</v>
      </c>
      <c r="S62" s="95">
        <f t="shared" si="31"/>
        <v>0.52300000000000002</v>
      </c>
      <c r="T62" s="95">
        <f t="shared" si="31"/>
        <v>0.52300000000000002</v>
      </c>
      <c r="U62" s="95">
        <f t="shared" si="31"/>
        <v>0.52300000000000002</v>
      </c>
      <c r="V62" s="95">
        <f t="shared" si="31"/>
        <v>0.52300000000000002</v>
      </c>
      <c r="W62" s="95">
        <f t="shared" si="31"/>
        <v>0.52300000000000002</v>
      </c>
      <c r="X62" s="95">
        <f t="shared" si="31"/>
        <v>0.52300000000000002</v>
      </c>
      <c r="Y62" s="95">
        <f t="shared" si="31"/>
        <v>0.52300000000000002</v>
      </c>
      <c r="Z62" s="95">
        <f t="shared" si="31"/>
        <v>0.52300000000000002</v>
      </c>
      <c r="AA62" s="95">
        <f t="shared" si="31"/>
        <v>0.52300000000000002</v>
      </c>
      <c r="AB62" s="95">
        <f t="shared" si="31"/>
        <v>0.52300000000000002</v>
      </c>
      <c r="AC62" s="95">
        <f t="shared" si="31"/>
        <v>0.52300000000000002</v>
      </c>
      <c r="AD62" s="95">
        <f t="shared" si="31"/>
        <v>0.52300000000000002</v>
      </c>
      <c r="AE62" s="95">
        <f t="shared" si="31"/>
        <v>0.52300000000000002</v>
      </c>
      <c r="AF62" s="95">
        <f t="shared" si="31"/>
        <v>0.52300000000000002</v>
      </c>
      <c r="AG62" s="95">
        <f t="shared" si="31"/>
        <v>0.52300000000000002</v>
      </c>
      <c r="AH62" s="95">
        <f t="shared" si="31"/>
        <v>0.52300000000000002</v>
      </c>
      <c r="AI62" s="95">
        <f t="shared" si="31"/>
        <v>0.52300000000000002</v>
      </c>
      <c r="AJ62" s="95">
        <f t="shared" si="31"/>
        <v>0.52300000000000002</v>
      </c>
      <c r="AK62" s="95">
        <f t="shared" si="31"/>
        <v>0.52300000000000002</v>
      </c>
      <c r="AL62" s="95">
        <f t="shared" si="31"/>
        <v>0.52300000000000002</v>
      </c>
    </row>
    <row r="63" spans="2:38" x14ac:dyDescent="0.25">
      <c r="B63" s="90" t="s">
        <v>214</v>
      </c>
      <c r="C63" s="99"/>
      <c r="D63" s="99">
        <f t="shared" ref="D63:AL63" si="32">1/11</f>
        <v>9.0909090909090912E-2</v>
      </c>
      <c r="E63" s="99">
        <f t="shared" si="32"/>
        <v>9.0909090909090912E-2</v>
      </c>
      <c r="F63" s="99">
        <f t="shared" si="32"/>
        <v>9.0909090909090912E-2</v>
      </c>
      <c r="G63" s="99">
        <f t="shared" si="32"/>
        <v>9.0909090909090912E-2</v>
      </c>
      <c r="H63" s="99">
        <f t="shared" si="32"/>
        <v>9.0909090909090912E-2</v>
      </c>
      <c r="I63" s="99">
        <f t="shared" si="32"/>
        <v>9.0909090909090912E-2</v>
      </c>
      <c r="J63" s="99">
        <f t="shared" si="32"/>
        <v>9.0909090909090912E-2</v>
      </c>
      <c r="K63" s="99">
        <f t="shared" si="32"/>
        <v>9.0909090909090912E-2</v>
      </c>
      <c r="L63" s="99">
        <f t="shared" si="32"/>
        <v>9.0909090909090912E-2</v>
      </c>
      <c r="M63" s="99">
        <f t="shared" si="32"/>
        <v>9.0909090909090912E-2</v>
      </c>
      <c r="N63" s="99">
        <f t="shared" si="32"/>
        <v>9.0909090909090912E-2</v>
      </c>
      <c r="O63" s="99">
        <f t="shared" si="32"/>
        <v>9.0909090909090912E-2</v>
      </c>
      <c r="P63" s="99">
        <f t="shared" si="32"/>
        <v>9.0909090909090912E-2</v>
      </c>
      <c r="Q63" s="99">
        <f t="shared" si="32"/>
        <v>9.0909090909090912E-2</v>
      </c>
      <c r="R63" s="99">
        <f t="shared" si="32"/>
        <v>9.0909090909090912E-2</v>
      </c>
      <c r="S63" s="99">
        <f t="shared" si="32"/>
        <v>9.0909090909090912E-2</v>
      </c>
      <c r="T63" s="99">
        <f t="shared" si="32"/>
        <v>9.0909090909090912E-2</v>
      </c>
      <c r="U63" s="99">
        <f t="shared" si="32"/>
        <v>9.0909090909090912E-2</v>
      </c>
      <c r="V63" s="99">
        <f t="shared" si="32"/>
        <v>9.0909090909090912E-2</v>
      </c>
      <c r="W63" s="99">
        <f t="shared" si="32"/>
        <v>9.0909090909090912E-2</v>
      </c>
      <c r="X63" s="99">
        <f t="shared" si="32"/>
        <v>9.0909090909090912E-2</v>
      </c>
      <c r="Y63" s="99">
        <f t="shared" si="32"/>
        <v>9.0909090909090912E-2</v>
      </c>
      <c r="Z63" s="99">
        <f t="shared" si="32"/>
        <v>9.0909090909090912E-2</v>
      </c>
      <c r="AA63" s="99">
        <f t="shared" si="32"/>
        <v>9.0909090909090912E-2</v>
      </c>
      <c r="AB63" s="99">
        <f t="shared" si="32"/>
        <v>9.0909090909090912E-2</v>
      </c>
      <c r="AC63" s="99">
        <f t="shared" si="32"/>
        <v>9.0909090909090912E-2</v>
      </c>
      <c r="AD63" s="99">
        <f t="shared" si="32"/>
        <v>9.0909090909090912E-2</v>
      </c>
      <c r="AE63" s="99">
        <f t="shared" si="32"/>
        <v>9.0909090909090912E-2</v>
      </c>
      <c r="AF63" s="99">
        <f t="shared" si="32"/>
        <v>9.0909090909090912E-2</v>
      </c>
      <c r="AG63" s="99">
        <f t="shared" si="32"/>
        <v>9.0909090909090912E-2</v>
      </c>
      <c r="AH63" s="99">
        <f t="shared" si="32"/>
        <v>9.0909090909090912E-2</v>
      </c>
      <c r="AI63" s="99">
        <f t="shared" si="32"/>
        <v>9.0909090909090912E-2</v>
      </c>
      <c r="AJ63" s="99">
        <f t="shared" si="32"/>
        <v>9.0909090909090912E-2</v>
      </c>
      <c r="AK63" s="99">
        <f t="shared" si="32"/>
        <v>9.0909090909090912E-2</v>
      </c>
      <c r="AL63" s="99">
        <f t="shared" si="32"/>
        <v>9.0909090909090912E-2</v>
      </c>
    </row>
    <row r="64" spans="2:38" x14ac:dyDescent="0.25">
      <c r="B64" s="92" t="s">
        <v>218</v>
      </c>
      <c r="C64" s="91"/>
      <c r="D64" s="91">
        <f t="shared" ref="D64:AL64" si="33">D62*D63</f>
        <v>4.481818181818182E-2</v>
      </c>
      <c r="E64" s="91">
        <f t="shared" si="33"/>
        <v>4.481818181818182E-2</v>
      </c>
      <c r="F64" s="91">
        <f t="shared" si="33"/>
        <v>4.481818181818182E-2</v>
      </c>
      <c r="G64" s="91">
        <f t="shared" si="33"/>
        <v>4.481818181818182E-2</v>
      </c>
      <c r="H64" s="91">
        <f t="shared" si="33"/>
        <v>4.481818181818182E-2</v>
      </c>
      <c r="I64" s="91">
        <f t="shared" si="33"/>
        <v>4.481818181818182E-2</v>
      </c>
      <c r="J64" s="91">
        <f t="shared" si="33"/>
        <v>4.5500000000000006E-2</v>
      </c>
      <c r="K64" s="91">
        <f t="shared" si="33"/>
        <v>4.5727272727272728E-2</v>
      </c>
      <c r="L64" s="91">
        <f t="shared" si="33"/>
        <v>4.5727272727272728E-2</v>
      </c>
      <c r="M64" s="91">
        <f t="shared" si="33"/>
        <v>4.5909090909090913E-2</v>
      </c>
      <c r="N64" s="91">
        <f t="shared" si="33"/>
        <v>4.754545454545455E-2</v>
      </c>
      <c r="O64" s="91">
        <f t="shared" si="33"/>
        <v>4.754545454545455E-2</v>
      </c>
      <c r="P64" s="91">
        <f t="shared" si="33"/>
        <v>4.754545454545455E-2</v>
      </c>
      <c r="Q64" s="91">
        <f t="shared" si="33"/>
        <v>4.754545454545455E-2</v>
      </c>
      <c r="R64" s="91">
        <f t="shared" si="33"/>
        <v>4.754545454545455E-2</v>
      </c>
      <c r="S64" s="91">
        <f t="shared" si="33"/>
        <v>4.754545454545455E-2</v>
      </c>
      <c r="T64" s="91">
        <f t="shared" si="33"/>
        <v>4.754545454545455E-2</v>
      </c>
      <c r="U64" s="91">
        <f t="shared" si="33"/>
        <v>4.754545454545455E-2</v>
      </c>
      <c r="V64" s="91">
        <f t="shared" si="33"/>
        <v>4.754545454545455E-2</v>
      </c>
      <c r="W64" s="91">
        <f t="shared" si="33"/>
        <v>4.754545454545455E-2</v>
      </c>
      <c r="X64" s="91">
        <f t="shared" si="33"/>
        <v>4.754545454545455E-2</v>
      </c>
      <c r="Y64" s="91">
        <f t="shared" si="33"/>
        <v>4.754545454545455E-2</v>
      </c>
      <c r="Z64" s="91">
        <f t="shared" si="33"/>
        <v>4.754545454545455E-2</v>
      </c>
      <c r="AA64" s="91">
        <f t="shared" si="33"/>
        <v>4.754545454545455E-2</v>
      </c>
      <c r="AB64" s="91">
        <f t="shared" si="33"/>
        <v>4.754545454545455E-2</v>
      </c>
      <c r="AC64" s="91">
        <f t="shared" si="33"/>
        <v>4.754545454545455E-2</v>
      </c>
      <c r="AD64" s="91">
        <f t="shared" si="33"/>
        <v>4.754545454545455E-2</v>
      </c>
      <c r="AE64" s="91">
        <f t="shared" si="33"/>
        <v>4.754545454545455E-2</v>
      </c>
      <c r="AF64" s="91">
        <f t="shared" si="33"/>
        <v>4.754545454545455E-2</v>
      </c>
      <c r="AG64" s="91">
        <f t="shared" si="33"/>
        <v>4.754545454545455E-2</v>
      </c>
      <c r="AH64" s="91">
        <f t="shared" si="33"/>
        <v>4.754545454545455E-2</v>
      </c>
      <c r="AI64" s="91">
        <f t="shared" si="33"/>
        <v>4.754545454545455E-2</v>
      </c>
      <c r="AJ64" s="91">
        <f t="shared" si="33"/>
        <v>4.754545454545455E-2</v>
      </c>
      <c r="AK64" s="91">
        <f t="shared" si="33"/>
        <v>4.754545454545455E-2</v>
      </c>
      <c r="AL64" s="91">
        <f t="shared" si="33"/>
        <v>4.754545454545455E-2</v>
      </c>
    </row>
    <row r="65" spans="2:38" x14ac:dyDescent="0.25">
      <c r="B65" s="98"/>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row>
    <row r="66" spans="2:38" x14ac:dyDescent="0.25">
      <c r="B66" s="94" t="s">
        <v>217</v>
      </c>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row>
    <row r="67" spans="2:38" x14ac:dyDescent="0.25">
      <c r="B67" s="70" t="s">
        <v>55</v>
      </c>
      <c r="C67" s="87"/>
      <c r="D67" s="87">
        <f t="shared" ref="D67:AL67" si="34">D60</f>
        <v>0.4</v>
      </c>
      <c r="E67" s="87">
        <f t="shared" si="34"/>
        <v>0.4</v>
      </c>
      <c r="F67" s="87">
        <f t="shared" si="34"/>
        <v>0.4</v>
      </c>
      <c r="G67" s="87">
        <f t="shared" si="34"/>
        <v>0.4</v>
      </c>
      <c r="H67" s="87">
        <f t="shared" si="34"/>
        <v>0.4</v>
      </c>
      <c r="I67" s="87">
        <f t="shared" si="34"/>
        <v>0.4</v>
      </c>
      <c r="J67" s="87">
        <f t="shared" si="34"/>
        <v>0.4</v>
      </c>
      <c r="K67" s="87">
        <f t="shared" si="34"/>
        <v>0.4</v>
      </c>
      <c r="L67" s="87">
        <f t="shared" si="34"/>
        <v>0.4</v>
      </c>
      <c r="M67" s="87">
        <f t="shared" si="34"/>
        <v>0.4</v>
      </c>
      <c r="N67" s="87">
        <f t="shared" si="34"/>
        <v>0.4</v>
      </c>
      <c r="O67" s="87">
        <f t="shared" si="34"/>
        <v>0.4</v>
      </c>
      <c r="P67" s="87">
        <f t="shared" si="34"/>
        <v>0.4</v>
      </c>
      <c r="Q67" s="87">
        <f t="shared" si="34"/>
        <v>0.4</v>
      </c>
      <c r="R67" s="87">
        <f t="shared" si="34"/>
        <v>0.4</v>
      </c>
      <c r="S67" s="87">
        <f t="shared" si="34"/>
        <v>0.4</v>
      </c>
      <c r="T67" s="87">
        <f t="shared" si="34"/>
        <v>0.4</v>
      </c>
      <c r="U67" s="87">
        <f t="shared" si="34"/>
        <v>0.4</v>
      </c>
      <c r="V67" s="87">
        <f t="shared" si="34"/>
        <v>0.4</v>
      </c>
      <c r="W67" s="87">
        <f t="shared" si="34"/>
        <v>0.4</v>
      </c>
      <c r="X67" s="87">
        <f t="shared" si="34"/>
        <v>0.4</v>
      </c>
      <c r="Y67" s="87">
        <f t="shared" si="34"/>
        <v>0.4</v>
      </c>
      <c r="Z67" s="87">
        <f t="shared" si="34"/>
        <v>0.4</v>
      </c>
      <c r="AA67" s="87">
        <f t="shared" si="34"/>
        <v>0.4</v>
      </c>
      <c r="AB67" s="87">
        <f t="shared" si="34"/>
        <v>0.4</v>
      </c>
      <c r="AC67" s="87">
        <f t="shared" si="34"/>
        <v>0.4</v>
      </c>
      <c r="AD67" s="87">
        <f t="shared" si="34"/>
        <v>0.4</v>
      </c>
      <c r="AE67" s="87">
        <f t="shared" si="34"/>
        <v>0.4</v>
      </c>
      <c r="AF67" s="87">
        <f t="shared" si="34"/>
        <v>0.4</v>
      </c>
      <c r="AG67" s="87">
        <f t="shared" si="34"/>
        <v>0.4</v>
      </c>
      <c r="AH67" s="87">
        <f t="shared" si="34"/>
        <v>0.4</v>
      </c>
      <c r="AI67" s="87">
        <f t="shared" si="34"/>
        <v>0.4</v>
      </c>
      <c r="AJ67" s="87">
        <f t="shared" si="34"/>
        <v>0.4</v>
      </c>
      <c r="AK67" s="87">
        <f t="shared" si="34"/>
        <v>0.4</v>
      </c>
      <c r="AL67" s="87">
        <f t="shared" si="34"/>
        <v>0.4</v>
      </c>
    </row>
    <row r="68" spans="2:38" x14ac:dyDescent="0.25">
      <c r="B68" s="70" t="s">
        <v>216</v>
      </c>
      <c r="C68" s="87"/>
      <c r="D68" s="86" t="str">
        <f t="shared" ref="D68:AL68" si="35">D26</f>
        <v>NA</v>
      </c>
      <c r="E68" s="86" t="str">
        <f t="shared" si="35"/>
        <v>NA</v>
      </c>
      <c r="F68" s="86" t="str">
        <f t="shared" si="35"/>
        <v>NA</v>
      </c>
      <c r="G68" s="86" t="str">
        <f t="shared" si="35"/>
        <v>NA</v>
      </c>
      <c r="H68" s="86" t="str">
        <f t="shared" si="35"/>
        <v>NA</v>
      </c>
      <c r="I68" s="86" t="str">
        <f t="shared" si="35"/>
        <v>NA</v>
      </c>
      <c r="J68" s="86" t="str">
        <f t="shared" si="35"/>
        <v>NA</v>
      </c>
      <c r="K68" s="86" t="str">
        <f t="shared" si="35"/>
        <v>NA</v>
      </c>
      <c r="L68" s="86" t="str">
        <f t="shared" si="35"/>
        <v>NA</v>
      </c>
      <c r="M68" s="86" t="str">
        <f t="shared" si="35"/>
        <v>NA</v>
      </c>
      <c r="N68" s="86" t="str">
        <f t="shared" si="35"/>
        <v>NA</v>
      </c>
      <c r="O68" s="86" t="str">
        <f t="shared" si="35"/>
        <v>NA</v>
      </c>
      <c r="P68" s="86" t="str">
        <f t="shared" si="35"/>
        <v>NA</v>
      </c>
      <c r="Q68" s="86" t="str">
        <f t="shared" si="35"/>
        <v>NA</v>
      </c>
      <c r="R68" s="86" t="str">
        <f t="shared" si="35"/>
        <v>NA</v>
      </c>
      <c r="S68" s="86" t="str">
        <f t="shared" si="35"/>
        <v>NA</v>
      </c>
      <c r="T68" s="86" t="str">
        <f t="shared" si="35"/>
        <v>NA</v>
      </c>
      <c r="U68" s="86" t="str">
        <f t="shared" si="35"/>
        <v>NA</v>
      </c>
      <c r="V68" s="86" t="str">
        <f t="shared" si="35"/>
        <v>NA</v>
      </c>
      <c r="W68" s="86" t="str">
        <f t="shared" si="35"/>
        <v>NA</v>
      </c>
      <c r="X68" s="86" t="str">
        <f t="shared" si="35"/>
        <v>NA</v>
      </c>
      <c r="Y68" s="86" t="str">
        <f t="shared" si="35"/>
        <v>NA</v>
      </c>
      <c r="Z68" s="86" t="str">
        <f t="shared" si="35"/>
        <v>NA</v>
      </c>
      <c r="AA68" s="86" t="str">
        <f t="shared" si="35"/>
        <v>NA</v>
      </c>
      <c r="AB68" s="86" t="str">
        <f t="shared" si="35"/>
        <v>NA</v>
      </c>
      <c r="AC68" s="86" t="str">
        <f t="shared" si="35"/>
        <v>NA</v>
      </c>
      <c r="AD68" s="86" t="str">
        <f t="shared" si="35"/>
        <v>NA</v>
      </c>
      <c r="AE68" s="86" t="str">
        <f t="shared" si="35"/>
        <v>NA</v>
      </c>
      <c r="AF68" s="86" t="str">
        <f t="shared" si="35"/>
        <v>NA</v>
      </c>
      <c r="AG68" s="86" t="str">
        <f t="shared" si="35"/>
        <v>NA</v>
      </c>
      <c r="AH68" s="86" t="str">
        <f t="shared" si="35"/>
        <v>NA</v>
      </c>
      <c r="AI68" s="86" t="str">
        <f t="shared" si="35"/>
        <v>NA</v>
      </c>
      <c r="AJ68" s="86" t="str">
        <f t="shared" si="35"/>
        <v>NA</v>
      </c>
      <c r="AK68" s="86" t="str">
        <f t="shared" si="35"/>
        <v>NA</v>
      </c>
      <c r="AL68" s="86" t="str">
        <f t="shared" si="35"/>
        <v>NA</v>
      </c>
    </row>
    <row r="69" spans="2:38" x14ac:dyDescent="0.25">
      <c r="B69" s="74" t="s">
        <v>215</v>
      </c>
      <c r="C69" s="97"/>
      <c r="D69" s="91">
        <f t="shared" ref="D69:AL69" si="36">SUM(D67:D68)</f>
        <v>0.4</v>
      </c>
      <c r="E69" s="91">
        <f t="shared" si="36"/>
        <v>0.4</v>
      </c>
      <c r="F69" s="91">
        <f t="shared" si="36"/>
        <v>0.4</v>
      </c>
      <c r="G69" s="91">
        <f t="shared" si="36"/>
        <v>0.4</v>
      </c>
      <c r="H69" s="91">
        <f t="shared" si="36"/>
        <v>0.4</v>
      </c>
      <c r="I69" s="91">
        <f t="shared" si="36"/>
        <v>0.4</v>
      </c>
      <c r="J69" s="91">
        <f t="shared" si="36"/>
        <v>0.4</v>
      </c>
      <c r="K69" s="91">
        <f t="shared" si="36"/>
        <v>0.4</v>
      </c>
      <c r="L69" s="91">
        <f t="shared" si="36"/>
        <v>0.4</v>
      </c>
      <c r="M69" s="91">
        <f t="shared" si="36"/>
        <v>0.4</v>
      </c>
      <c r="N69" s="91">
        <f t="shared" si="36"/>
        <v>0.4</v>
      </c>
      <c r="O69" s="91">
        <f t="shared" si="36"/>
        <v>0.4</v>
      </c>
      <c r="P69" s="91">
        <f t="shared" si="36"/>
        <v>0.4</v>
      </c>
      <c r="Q69" s="91">
        <f t="shared" si="36"/>
        <v>0.4</v>
      </c>
      <c r="R69" s="91">
        <f t="shared" si="36"/>
        <v>0.4</v>
      </c>
      <c r="S69" s="91">
        <f t="shared" si="36"/>
        <v>0.4</v>
      </c>
      <c r="T69" s="91">
        <f t="shared" si="36"/>
        <v>0.4</v>
      </c>
      <c r="U69" s="91">
        <f t="shared" si="36"/>
        <v>0.4</v>
      </c>
      <c r="V69" s="91">
        <f t="shared" si="36"/>
        <v>0.4</v>
      </c>
      <c r="W69" s="91">
        <f t="shared" si="36"/>
        <v>0.4</v>
      </c>
      <c r="X69" s="91">
        <f t="shared" si="36"/>
        <v>0.4</v>
      </c>
      <c r="Y69" s="91">
        <f t="shared" si="36"/>
        <v>0.4</v>
      </c>
      <c r="Z69" s="91">
        <f t="shared" si="36"/>
        <v>0.4</v>
      </c>
      <c r="AA69" s="91">
        <f t="shared" si="36"/>
        <v>0.4</v>
      </c>
      <c r="AB69" s="91">
        <f t="shared" si="36"/>
        <v>0.4</v>
      </c>
      <c r="AC69" s="91">
        <f t="shared" si="36"/>
        <v>0.4</v>
      </c>
      <c r="AD69" s="91">
        <f t="shared" si="36"/>
        <v>0.4</v>
      </c>
      <c r="AE69" s="91">
        <f t="shared" si="36"/>
        <v>0.4</v>
      </c>
      <c r="AF69" s="91">
        <f t="shared" si="36"/>
        <v>0.4</v>
      </c>
      <c r="AG69" s="91">
        <f t="shared" si="36"/>
        <v>0.4</v>
      </c>
      <c r="AH69" s="91">
        <f t="shared" si="36"/>
        <v>0.4</v>
      </c>
      <c r="AI69" s="91">
        <f t="shared" si="36"/>
        <v>0.4</v>
      </c>
      <c r="AJ69" s="91">
        <f t="shared" si="36"/>
        <v>0.4</v>
      </c>
      <c r="AK69" s="91">
        <f t="shared" si="36"/>
        <v>0.4</v>
      </c>
      <c r="AL69" s="91">
        <f t="shared" si="36"/>
        <v>0.4</v>
      </c>
    </row>
    <row r="70" spans="2:38" x14ac:dyDescent="0.25">
      <c r="B70" s="90" t="s">
        <v>214</v>
      </c>
      <c r="C70" s="82"/>
      <c r="D70" s="86">
        <f t="shared" ref="D70:AL70" si="37">D27</f>
        <v>0.79400000000000004</v>
      </c>
      <c r="E70" s="86">
        <f t="shared" si="37"/>
        <v>0.79400000000000004</v>
      </c>
      <c r="F70" s="86">
        <f t="shared" si="37"/>
        <v>0.79400000000000004</v>
      </c>
      <c r="G70" s="86">
        <f t="shared" si="37"/>
        <v>0.79400000000000004</v>
      </c>
      <c r="H70" s="86">
        <f t="shared" si="37"/>
        <v>0.79400000000000004</v>
      </c>
      <c r="I70" s="86">
        <f t="shared" si="37"/>
        <v>0.79400000000000004</v>
      </c>
      <c r="J70" s="86">
        <f t="shared" si="37"/>
        <v>0.79400000000000004</v>
      </c>
      <c r="K70" s="86">
        <f t="shared" si="37"/>
        <v>0.79400000000000004</v>
      </c>
      <c r="L70" s="86">
        <f t="shared" si="37"/>
        <v>0.79400000000000004</v>
      </c>
      <c r="M70" s="86">
        <f t="shared" si="37"/>
        <v>0.79400000000000004</v>
      </c>
      <c r="N70" s="86">
        <f t="shared" si="37"/>
        <v>0.79400000000000004</v>
      </c>
      <c r="O70" s="86">
        <f t="shared" si="37"/>
        <v>0.79400000000000004</v>
      </c>
      <c r="P70" s="86">
        <f t="shared" si="37"/>
        <v>0.79400000000000004</v>
      </c>
      <c r="Q70" s="86">
        <f t="shared" si="37"/>
        <v>0.79400000000000004</v>
      </c>
      <c r="R70" s="86">
        <f t="shared" si="37"/>
        <v>0.79400000000000004</v>
      </c>
      <c r="S70" s="86">
        <f t="shared" si="37"/>
        <v>0.79400000000000004</v>
      </c>
      <c r="T70" s="86">
        <f t="shared" si="37"/>
        <v>0.79400000000000004</v>
      </c>
      <c r="U70" s="86">
        <f t="shared" si="37"/>
        <v>0.79400000000000004</v>
      </c>
      <c r="V70" s="86">
        <f t="shared" si="37"/>
        <v>0.79400000000000004</v>
      </c>
      <c r="W70" s="86">
        <f t="shared" si="37"/>
        <v>0.79400000000000004</v>
      </c>
      <c r="X70" s="86">
        <f t="shared" si="37"/>
        <v>0.79400000000000004</v>
      </c>
      <c r="Y70" s="86">
        <f t="shared" si="37"/>
        <v>0.79400000000000004</v>
      </c>
      <c r="Z70" s="86">
        <f t="shared" si="37"/>
        <v>0.79400000000000004</v>
      </c>
      <c r="AA70" s="86">
        <f t="shared" si="37"/>
        <v>0.79400000000000004</v>
      </c>
      <c r="AB70" s="86">
        <f t="shared" si="37"/>
        <v>0.79400000000000004</v>
      </c>
      <c r="AC70" s="86">
        <f t="shared" si="37"/>
        <v>0.79400000000000004</v>
      </c>
      <c r="AD70" s="86">
        <f t="shared" si="37"/>
        <v>0.79400000000000004</v>
      </c>
      <c r="AE70" s="86">
        <f t="shared" si="37"/>
        <v>0.79400000000000004</v>
      </c>
      <c r="AF70" s="86">
        <f t="shared" si="37"/>
        <v>0.79400000000000004</v>
      </c>
      <c r="AG70" s="86">
        <f t="shared" si="37"/>
        <v>0.79400000000000004</v>
      </c>
      <c r="AH70" s="86">
        <f t="shared" si="37"/>
        <v>0.79400000000000004</v>
      </c>
      <c r="AI70" s="86">
        <f t="shared" si="37"/>
        <v>0.79400000000000004</v>
      </c>
      <c r="AJ70" s="86">
        <f t="shared" si="37"/>
        <v>0.79400000000000004</v>
      </c>
      <c r="AK70" s="86">
        <f t="shared" si="37"/>
        <v>0.79400000000000004</v>
      </c>
      <c r="AL70" s="86">
        <f t="shared" si="37"/>
        <v>0.79400000000000004</v>
      </c>
    </row>
    <row r="71" spans="2:38" x14ac:dyDescent="0.25">
      <c r="B71" s="92" t="s">
        <v>213</v>
      </c>
      <c r="C71" s="91"/>
      <c r="D71" s="91">
        <f t="shared" ref="D71:AL71" si="38">D69*D70</f>
        <v>0.31760000000000005</v>
      </c>
      <c r="E71" s="91">
        <f t="shared" si="38"/>
        <v>0.31760000000000005</v>
      </c>
      <c r="F71" s="91">
        <f t="shared" si="38"/>
        <v>0.31760000000000005</v>
      </c>
      <c r="G71" s="91">
        <f t="shared" si="38"/>
        <v>0.31760000000000005</v>
      </c>
      <c r="H71" s="91">
        <f t="shared" si="38"/>
        <v>0.31760000000000005</v>
      </c>
      <c r="I71" s="91">
        <f t="shared" si="38"/>
        <v>0.31760000000000005</v>
      </c>
      <c r="J71" s="91">
        <f t="shared" si="38"/>
        <v>0.31760000000000005</v>
      </c>
      <c r="K71" s="91">
        <f t="shared" si="38"/>
        <v>0.31760000000000005</v>
      </c>
      <c r="L71" s="91">
        <f t="shared" si="38"/>
        <v>0.31760000000000005</v>
      </c>
      <c r="M71" s="91">
        <f t="shared" si="38"/>
        <v>0.31760000000000005</v>
      </c>
      <c r="N71" s="91">
        <f t="shared" si="38"/>
        <v>0.31760000000000005</v>
      </c>
      <c r="O71" s="91">
        <f t="shared" si="38"/>
        <v>0.31760000000000005</v>
      </c>
      <c r="P71" s="91">
        <f t="shared" si="38"/>
        <v>0.31760000000000005</v>
      </c>
      <c r="Q71" s="91">
        <f t="shared" si="38"/>
        <v>0.31760000000000005</v>
      </c>
      <c r="R71" s="91">
        <f t="shared" si="38"/>
        <v>0.31760000000000005</v>
      </c>
      <c r="S71" s="91">
        <f t="shared" si="38"/>
        <v>0.31760000000000005</v>
      </c>
      <c r="T71" s="91">
        <f t="shared" si="38"/>
        <v>0.31760000000000005</v>
      </c>
      <c r="U71" s="91">
        <f t="shared" si="38"/>
        <v>0.31760000000000005</v>
      </c>
      <c r="V71" s="91">
        <f t="shared" si="38"/>
        <v>0.31760000000000005</v>
      </c>
      <c r="W71" s="91">
        <f t="shared" si="38"/>
        <v>0.31760000000000005</v>
      </c>
      <c r="X71" s="91">
        <f t="shared" si="38"/>
        <v>0.31760000000000005</v>
      </c>
      <c r="Y71" s="91">
        <f t="shared" si="38"/>
        <v>0.31760000000000005</v>
      </c>
      <c r="Z71" s="91">
        <f t="shared" si="38"/>
        <v>0.31760000000000005</v>
      </c>
      <c r="AA71" s="91">
        <f t="shared" si="38"/>
        <v>0.31760000000000005</v>
      </c>
      <c r="AB71" s="91">
        <f t="shared" si="38"/>
        <v>0.31760000000000005</v>
      </c>
      <c r="AC71" s="91">
        <f t="shared" si="38"/>
        <v>0.31760000000000005</v>
      </c>
      <c r="AD71" s="91">
        <f t="shared" si="38"/>
        <v>0.31760000000000005</v>
      </c>
      <c r="AE71" s="91">
        <f t="shared" si="38"/>
        <v>0.31760000000000005</v>
      </c>
      <c r="AF71" s="91">
        <f t="shared" si="38"/>
        <v>0.31760000000000005</v>
      </c>
      <c r="AG71" s="91">
        <f t="shared" si="38"/>
        <v>0.31760000000000005</v>
      </c>
      <c r="AH71" s="91">
        <f t="shared" si="38"/>
        <v>0.31760000000000005</v>
      </c>
      <c r="AI71" s="91">
        <f t="shared" si="38"/>
        <v>0.31760000000000005</v>
      </c>
      <c r="AJ71" s="91">
        <f t="shared" si="38"/>
        <v>0.31760000000000005</v>
      </c>
      <c r="AK71" s="91">
        <f t="shared" si="38"/>
        <v>0.31760000000000005</v>
      </c>
      <c r="AL71" s="91">
        <f t="shared" si="38"/>
        <v>0.31760000000000005</v>
      </c>
    </row>
    <row r="72" spans="2:38" x14ac:dyDescent="0.25">
      <c r="B72" s="96"/>
      <c r="C72" s="95"/>
      <c r="D72" s="95"/>
      <c r="E72" s="95"/>
      <c r="F72" s="95"/>
      <c r="G72" s="95"/>
      <c r="H72" s="95"/>
      <c r="I72" s="95"/>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5"/>
      <c r="AI72" s="95"/>
      <c r="AJ72" s="95"/>
      <c r="AK72" s="95"/>
      <c r="AL72" s="95"/>
    </row>
    <row r="73" spans="2:38" x14ac:dyDescent="0.25">
      <c r="B73" s="94" t="s">
        <v>210</v>
      </c>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row>
    <row r="74" spans="2:38" x14ac:dyDescent="0.25">
      <c r="B74" s="70" t="s">
        <v>55</v>
      </c>
      <c r="C74" s="87"/>
      <c r="D74" s="87">
        <f t="shared" ref="D74:AL74" si="39">D57</f>
        <v>0.4</v>
      </c>
      <c r="E74" s="87">
        <f t="shared" si="39"/>
        <v>0.4</v>
      </c>
      <c r="F74" s="87">
        <f t="shared" si="39"/>
        <v>0.4</v>
      </c>
      <c r="G74" s="87">
        <f t="shared" si="39"/>
        <v>0.4</v>
      </c>
      <c r="H74" s="87">
        <f t="shared" si="39"/>
        <v>0.4</v>
      </c>
      <c r="I74" s="87">
        <f t="shared" si="39"/>
        <v>0.4</v>
      </c>
      <c r="J74" s="87">
        <f t="shared" si="39"/>
        <v>0.4</v>
      </c>
      <c r="K74" s="87">
        <f t="shared" si="39"/>
        <v>0.4</v>
      </c>
      <c r="L74" s="87">
        <f t="shared" si="39"/>
        <v>0.4</v>
      </c>
      <c r="M74" s="87">
        <f t="shared" si="39"/>
        <v>0.4</v>
      </c>
      <c r="N74" s="87">
        <f t="shared" si="39"/>
        <v>0.4</v>
      </c>
      <c r="O74" s="87">
        <f t="shared" si="39"/>
        <v>0.4</v>
      </c>
      <c r="P74" s="87">
        <f t="shared" si="39"/>
        <v>0.4</v>
      </c>
      <c r="Q74" s="87">
        <f t="shared" si="39"/>
        <v>0.4</v>
      </c>
      <c r="R74" s="87">
        <f t="shared" si="39"/>
        <v>0.4</v>
      </c>
      <c r="S74" s="87">
        <f t="shared" si="39"/>
        <v>0.4</v>
      </c>
      <c r="T74" s="87">
        <f t="shared" si="39"/>
        <v>0.4</v>
      </c>
      <c r="U74" s="87">
        <f t="shared" si="39"/>
        <v>0.4</v>
      </c>
      <c r="V74" s="87">
        <f t="shared" si="39"/>
        <v>0.4</v>
      </c>
      <c r="W74" s="87">
        <f t="shared" si="39"/>
        <v>0.4</v>
      </c>
      <c r="X74" s="87">
        <f t="shared" si="39"/>
        <v>0.4</v>
      </c>
      <c r="Y74" s="87">
        <f t="shared" si="39"/>
        <v>0.4</v>
      </c>
      <c r="Z74" s="87">
        <f t="shared" si="39"/>
        <v>0.4</v>
      </c>
      <c r="AA74" s="87">
        <f t="shared" si="39"/>
        <v>0.4</v>
      </c>
      <c r="AB74" s="87">
        <f t="shared" si="39"/>
        <v>0.4</v>
      </c>
      <c r="AC74" s="87">
        <f t="shared" si="39"/>
        <v>0.4</v>
      </c>
      <c r="AD74" s="87">
        <f t="shared" si="39"/>
        <v>0.4</v>
      </c>
      <c r="AE74" s="87">
        <f t="shared" si="39"/>
        <v>0.4</v>
      </c>
      <c r="AF74" s="87">
        <f t="shared" si="39"/>
        <v>0.4</v>
      </c>
      <c r="AG74" s="87">
        <f t="shared" si="39"/>
        <v>0.4</v>
      </c>
      <c r="AH74" s="87">
        <f t="shared" si="39"/>
        <v>0.4</v>
      </c>
      <c r="AI74" s="87">
        <f t="shared" si="39"/>
        <v>0.4</v>
      </c>
      <c r="AJ74" s="87">
        <f t="shared" si="39"/>
        <v>0.4</v>
      </c>
      <c r="AK74" s="87">
        <f t="shared" si="39"/>
        <v>0.4</v>
      </c>
      <c r="AL74" s="87">
        <f t="shared" si="39"/>
        <v>0.4</v>
      </c>
    </row>
    <row r="75" spans="2:38" x14ac:dyDescent="0.25">
      <c r="B75" s="93" t="s">
        <v>212</v>
      </c>
      <c r="C75" s="87"/>
      <c r="D75" s="87">
        <f t="shared" ref="D75:AL75" si="40">-D64</f>
        <v>-4.481818181818182E-2</v>
      </c>
      <c r="E75" s="87">
        <f t="shared" si="40"/>
        <v>-4.481818181818182E-2</v>
      </c>
      <c r="F75" s="87">
        <f t="shared" si="40"/>
        <v>-4.481818181818182E-2</v>
      </c>
      <c r="G75" s="87">
        <f t="shared" si="40"/>
        <v>-4.481818181818182E-2</v>
      </c>
      <c r="H75" s="87">
        <f t="shared" si="40"/>
        <v>-4.481818181818182E-2</v>
      </c>
      <c r="I75" s="87">
        <f t="shared" si="40"/>
        <v>-4.481818181818182E-2</v>
      </c>
      <c r="J75" s="87">
        <f t="shared" si="40"/>
        <v>-4.5500000000000006E-2</v>
      </c>
      <c r="K75" s="87">
        <f t="shared" si="40"/>
        <v>-4.5727272727272728E-2</v>
      </c>
      <c r="L75" s="87">
        <f t="shared" si="40"/>
        <v>-4.5727272727272728E-2</v>
      </c>
      <c r="M75" s="87">
        <f t="shared" si="40"/>
        <v>-4.5909090909090913E-2</v>
      </c>
      <c r="N75" s="87">
        <f t="shared" si="40"/>
        <v>-4.754545454545455E-2</v>
      </c>
      <c r="O75" s="87">
        <f t="shared" si="40"/>
        <v>-4.754545454545455E-2</v>
      </c>
      <c r="P75" s="87">
        <f t="shared" si="40"/>
        <v>-4.754545454545455E-2</v>
      </c>
      <c r="Q75" s="87">
        <f t="shared" si="40"/>
        <v>-4.754545454545455E-2</v>
      </c>
      <c r="R75" s="87">
        <f t="shared" si="40"/>
        <v>-4.754545454545455E-2</v>
      </c>
      <c r="S75" s="87">
        <f t="shared" si="40"/>
        <v>-4.754545454545455E-2</v>
      </c>
      <c r="T75" s="87">
        <f t="shared" si="40"/>
        <v>-4.754545454545455E-2</v>
      </c>
      <c r="U75" s="87">
        <f t="shared" si="40"/>
        <v>-4.754545454545455E-2</v>
      </c>
      <c r="V75" s="87">
        <f t="shared" si="40"/>
        <v>-4.754545454545455E-2</v>
      </c>
      <c r="W75" s="87">
        <f t="shared" si="40"/>
        <v>-4.754545454545455E-2</v>
      </c>
      <c r="X75" s="87">
        <f t="shared" si="40"/>
        <v>-4.754545454545455E-2</v>
      </c>
      <c r="Y75" s="87">
        <f t="shared" si="40"/>
        <v>-4.754545454545455E-2</v>
      </c>
      <c r="Z75" s="87">
        <f t="shared" si="40"/>
        <v>-4.754545454545455E-2</v>
      </c>
      <c r="AA75" s="87">
        <f t="shared" si="40"/>
        <v>-4.754545454545455E-2</v>
      </c>
      <c r="AB75" s="87">
        <f t="shared" si="40"/>
        <v>-4.754545454545455E-2</v>
      </c>
      <c r="AC75" s="87">
        <f t="shared" si="40"/>
        <v>-4.754545454545455E-2</v>
      </c>
      <c r="AD75" s="87">
        <f t="shared" si="40"/>
        <v>-4.754545454545455E-2</v>
      </c>
      <c r="AE75" s="87">
        <f t="shared" si="40"/>
        <v>-4.754545454545455E-2</v>
      </c>
      <c r="AF75" s="87">
        <f t="shared" si="40"/>
        <v>-4.754545454545455E-2</v>
      </c>
      <c r="AG75" s="87">
        <f t="shared" si="40"/>
        <v>-4.754545454545455E-2</v>
      </c>
      <c r="AH75" s="87">
        <f t="shared" si="40"/>
        <v>-4.754545454545455E-2</v>
      </c>
      <c r="AI75" s="87">
        <f t="shared" si="40"/>
        <v>-4.754545454545455E-2</v>
      </c>
      <c r="AJ75" s="87">
        <f t="shared" si="40"/>
        <v>-4.754545454545455E-2</v>
      </c>
      <c r="AK75" s="87">
        <f t="shared" si="40"/>
        <v>-4.754545454545455E-2</v>
      </c>
      <c r="AL75" s="87">
        <f t="shared" si="40"/>
        <v>-4.754545454545455E-2</v>
      </c>
    </row>
    <row r="76" spans="2:38" x14ac:dyDescent="0.25">
      <c r="B76" s="93" t="s">
        <v>211</v>
      </c>
      <c r="C76" s="87"/>
      <c r="D76" s="87">
        <f t="shared" ref="D76:AL76" si="41">-D71</f>
        <v>-0.31760000000000005</v>
      </c>
      <c r="E76" s="87">
        <f t="shared" si="41"/>
        <v>-0.31760000000000005</v>
      </c>
      <c r="F76" s="87">
        <f t="shared" si="41"/>
        <v>-0.31760000000000005</v>
      </c>
      <c r="G76" s="87">
        <f t="shared" si="41"/>
        <v>-0.31760000000000005</v>
      </c>
      <c r="H76" s="87">
        <f t="shared" si="41"/>
        <v>-0.31760000000000005</v>
      </c>
      <c r="I76" s="87">
        <f t="shared" si="41"/>
        <v>-0.31760000000000005</v>
      </c>
      <c r="J76" s="87">
        <f t="shared" si="41"/>
        <v>-0.31760000000000005</v>
      </c>
      <c r="K76" s="87">
        <f t="shared" si="41"/>
        <v>-0.31760000000000005</v>
      </c>
      <c r="L76" s="87">
        <f t="shared" si="41"/>
        <v>-0.31760000000000005</v>
      </c>
      <c r="M76" s="87">
        <f t="shared" si="41"/>
        <v>-0.31760000000000005</v>
      </c>
      <c r="N76" s="87">
        <f t="shared" si="41"/>
        <v>-0.31760000000000005</v>
      </c>
      <c r="O76" s="87">
        <f t="shared" si="41"/>
        <v>-0.31760000000000005</v>
      </c>
      <c r="P76" s="87">
        <f t="shared" si="41"/>
        <v>-0.31760000000000005</v>
      </c>
      <c r="Q76" s="87">
        <f t="shared" si="41"/>
        <v>-0.31760000000000005</v>
      </c>
      <c r="R76" s="87">
        <f t="shared" si="41"/>
        <v>-0.31760000000000005</v>
      </c>
      <c r="S76" s="87">
        <f t="shared" si="41"/>
        <v>-0.31760000000000005</v>
      </c>
      <c r="T76" s="87">
        <f t="shared" si="41"/>
        <v>-0.31760000000000005</v>
      </c>
      <c r="U76" s="87">
        <f t="shared" si="41"/>
        <v>-0.31760000000000005</v>
      </c>
      <c r="V76" s="87">
        <f t="shared" si="41"/>
        <v>-0.31760000000000005</v>
      </c>
      <c r="W76" s="87">
        <f t="shared" si="41"/>
        <v>-0.31760000000000005</v>
      </c>
      <c r="X76" s="87">
        <f t="shared" si="41"/>
        <v>-0.31760000000000005</v>
      </c>
      <c r="Y76" s="87">
        <f t="shared" si="41"/>
        <v>-0.31760000000000005</v>
      </c>
      <c r="Z76" s="87">
        <f t="shared" si="41"/>
        <v>-0.31760000000000005</v>
      </c>
      <c r="AA76" s="87">
        <f t="shared" si="41"/>
        <v>-0.31760000000000005</v>
      </c>
      <c r="AB76" s="87">
        <f t="shared" si="41"/>
        <v>-0.31760000000000005</v>
      </c>
      <c r="AC76" s="87">
        <f t="shared" si="41"/>
        <v>-0.31760000000000005</v>
      </c>
      <c r="AD76" s="87">
        <f t="shared" si="41"/>
        <v>-0.31760000000000005</v>
      </c>
      <c r="AE76" s="87">
        <f t="shared" si="41"/>
        <v>-0.31760000000000005</v>
      </c>
      <c r="AF76" s="87">
        <f t="shared" si="41"/>
        <v>-0.31760000000000005</v>
      </c>
      <c r="AG76" s="87">
        <f t="shared" si="41"/>
        <v>-0.31760000000000005</v>
      </c>
      <c r="AH76" s="87">
        <f t="shared" si="41"/>
        <v>-0.31760000000000005</v>
      </c>
      <c r="AI76" s="87">
        <f t="shared" si="41"/>
        <v>-0.31760000000000005</v>
      </c>
      <c r="AJ76" s="87">
        <f t="shared" si="41"/>
        <v>-0.31760000000000005</v>
      </c>
      <c r="AK76" s="87">
        <f t="shared" si="41"/>
        <v>-0.31760000000000005</v>
      </c>
      <c r="AL76" s="87">
        <f t="shared" si="41"/>
        <v>-0.31760000000000005</v>
      </c>
    </row>
    <row r="77" spans="2:38" x14ac:dyDescent="0.25">
      <c r="B77" s="92" t="s">
        <v>210</v>
      </c>
      <c r="C77" s="91"/>
      <c r="D77" s="91">
        <f t="shared" ref="D77:AL77" si="42">SUM(D74:D76)</f>
        <v>3.7581818181818161E-2</v>
      </c>
      <c r="E77" s="91">
        <f t="shared" si="42"/>
        <v>3.7581818181818161E-2</v>
      </c>
      <c r="F77" s="91">
        <f t="shared" si="42"/>
        <v>3.7581818181818161E-2</v>
      </c>
      <c r="G77" s="91">
        <f t="shared" si="42"/>
        <v>3.7581818181818161E-2</v>
      </c>
      <c r="H77" s="91">
        <f t="shared" si="42"/>
        <v>3.7581818181818161E-2</v>
      </c>
      <c r="I77" s="91">
        <f t="shared" si="42"/>
        <v>3.7581818181818161E-2</v>
      </c>
      <c r="J77" s="91">
        <f t="shared" si="42"/>
        <v>3.6899999999999988E-2</v>
      </c>
      <c r="K77" s="91">
        <f t="shared" si="42"/>
        <v>3.6672727272727246E-2</v>
      </c>
      <c r="L77" s="91">
        <f t="shared" si="42"/>
        <v>3.6672727272727246E-2</v>
      </c>
      <c r="M77" s="91">
        <f t="shared" si="42"/>
        <v>3.6490909090909074E-2</v>
      </c>
      <c r="N77" s="91">
        <f t="shared" si="42"/>
        <v>3.4854545454545416E-2</v>
      </c>
      <c r="O77" s="91">
        <f t="shared" si="42"/>
        <v>3.4854545454545416E-2</v>
      </c>
      <c r="P77" s="91">
        <f t="shared" si="42"/>
        <v>3.4854545454545416E-2</v>
      </c>
      <c r="Q77" s="91">
        <f t="shared" si="42"/>
        <v>3.4854545454545416E-2</v>
      </c>
      <c r="R77" s="91">
        <f t="shared" si="42"/>
        <v>3.4854545454545416E-2</v>
      </c>
      <c r="S77" s="91">
        <f t="shared" si="42"/>
        <v>3.4854545454545416E-2</v>
      </c>
      <c r="T77" s="91">
        <f t="shared" si="42"/>
        <v>3.4854545454545416E-2</v>
      </c>
      <c r="U77" s="91">
        <f t="shared" si="42"/>
        <v>3.4854545454545416E-2</v>
      </c>
      <c r="V77" s="91">
        <f t="shared" si="42"/>
        <v>3.4854545454545416E-2</v>
      </c>
      <c r="W77" s="91">
        <f t="shared" si="42"/>
        <v>3.4854545454545416E-2</v>
      </c>
      <c r="X77" s="91">
        <f t="shared" si="42"/>
        <v>3.4854545454545416E-2</v>
      </c>
      <c r="Y77" s="91">
        <f t="shared" si="42"/>
        <v>3.4854545454545416E-2</v>
      </c>
      <c r="Z77" s="91">
        <f t="shared" si="42"/>
        <v>3.4854545454545416E-2</v>
      </c>
      <c r="AA77" s="91">
        <f t="shared" si="42"/>
        <v>3.4854545454545416E-2</v>
      </c>
      <c r="AB77" s="91">
        <f t="shared" si="42"/>
        <v>3.4854545454545416E-2</v>
      </c>
      <c r="AC77" s="91">
        <f t="shared" si="42"/>
        <v>3.4854545454545416E-2</v>
      </c>
      <c r="AD77" s="91">
        <f t="shared" si="42"/>
        <v>3.4854545454545416E-2</v>
      </c>
      <c r="AE77" s="91">
        <f t="shared" si="42"/>
        <v>3.4854545454545416E-2</v>
      </c>
      <c r="AF77" s="91">
        <f t="shared" si="42"/>
        <v>3.4854545454545416E-2</v>
      </c>
      <c r="AG77" s="91">
        <f t="shared" si="42"/>
        <v>3.4854545454545416E-2</v>
      </c>
      <c r="AH77" s="91">
        <f t="shared" si="42"/>
        <v>3.4854545454545416E-2</v>
      </c>
      <c r="AI77" s="91">
        <f t="shared" si="42"/>
        <v>3.4854545454545416E-2</v>
      </c>
      <c r="AJ77" s="91">
        <f t="shared" si="42"/>
        <v>3.4854545454545416E-2</v>
      </c>
      <c r="AK77" s="91">
        <f t="shared" si="42"/>
        <v>3.4854545454545416E-2</v>
      </c>
      <c r="AL77" s="91">
        <f t="shared" si="42"/>
        <v>3.4854545454545416E-2</v>
      </c>
    </row>
    <row r="78" spans="2:38" x14ac:dyDescent="0.25">
      <c r="B78" s="90" t="s">
        <v>209</v>
      </c>
      <c r="C78" s="82"/>
      <c r="D78" s="82">
        <f t="shared" ref="D78:AL78" si="43">(D71+D64)/(D60)</f>
        <v>0.9060454545454546</v>
      </c>
      <c r="E78" s="82">
        <f t="shared" si="43"/>
        <v>0.9060454545454546</v>
      </c>
      <c r="F78" s="82">
        <f t="shared" si="43"/>
        <v>0.9060454545454546</v>
      </c>
      <c r="G78" s="82">
        <f t="shared" si="43"/>
        <v>0.9060454545454546</v>
      </c>
      <c r="H78" s="82">
        <f t="shared" si="43"/>
        <v>0.9060454545454546</v>
      </c>
      <c r="I78" s="82">
        <f t="shared" si="43"/>
        <v>0.9060454545454546</v>
      </c>
      <c r="J78" s="82">
        <f t="shared" si="43"/>
        <v>0.90775000000000006</v>
      </c>
      <c r="K78" s="82">
        <f t="shared" si="43"/>
        <v>0.90831818181818191</v>
      </c>
      <c r="L78" s="82">
        <f t="shared" si="43"/>
        <v>0.90831818181818191</v>
      </c>
      <c r="M78" s="82">
        <f t="shared" si="43"/>
        <v>0.90877272727272729</v>
      </c>
      <c r="N78" s="82">
        <f t="shared" si="43"/>
        <v>0.91286363636363643</v>
      </c>
      <c r="O78" s="82">
        <f t="shared" si="43"/>
        <v>0.91286363636363643</v>
      </c>
      <c r="P78" s="82">
        <f t="shared" si="43"/>
        <v>0.91286363636363643</v>
      </c>
      <c r="Q78" s="82">
        <f t="shared" si="43"/>
        <v>0.91286363636363643</v>
      </c>
      <c r="R78" s="82">
        <f t="shared" si="43"/>
        <v>0.91286363636363643</v>
      </c>
      <c r="S78" s="82">
        <f t="shared" si="43"/>
        <v>0.91286363636363643</v>
      </c>
      <c r="T78" s="82">
        <f t="shared" si="43"/>
        <v>0.91286363636363643</v>
      </c>
      <c r="U78" s="82">
        <f t="shared" si="43"/>
        <v>0.91286363636363643</v>
      </c>
      <c r="V78" s="82">
        <f t="shared" si="43"/>
        <v>0.91286363636363643</v>
      </c>
      <c r="W78" s="82">
        <f t="shared" si="43"/>
        <v>0.91286363636363643</v>
      </c>
      <c r="X78" s="82">
        <f t="shared" si="43"/>
        <v>0.91286363636363643</v>
      </c>
      <c r="Y78" s="82">
        <f t="shared" si="43"/>
        <v>0.91286363636363643</v>
      </c>
      <c r="Z78" s="82">
        <f t="shared" si="43"/>
        <v>0.91286363636363643</v>
      </c>
      <c r="AA78" s="82">
        <f t="shared" si="43"/>
        <v>0.91286363636363643</v>
      </c>
      <c r="AB78" s="82">
        <f t="shared" si="43"/>
        <v>0.91286363636363643</v>
      </c>
      <c r="AC78" s="82">
        <f t="shared" si="43"/>
        <v>0.91286363636363643</v>
      </c>
      <c r="AD78" s="82">
        <f t="shared" si="43"/>
        <v>0.91286363636363643</v>
      </c>
      <c r="AE78" s="82">
        <f t="shared" si="43"/>
        <v>0.91286363636363643</v>
      </c>
      <c r="AF78" s="82">
        <f t="shared" si="43"/>
        <v>0.91286363636363643</v>
      </c>
      <c r="AG78" s="82">
        <f t="shared" si="43"/>
        <v>0.91286363636363643</v>
      </c>
      <c r="AH78" s="82">
        <f t="shared" si="43"/>
        <v>0.91286363636363643</v>
      </c>
      <c r="AI78" s="82">
        <f t="shared" si="43"/>
        <v>0.91286363636363643</v>
      </c>
      <c r="AJ78" s="82">
        <f t="shared" si="43"/>
        <v>0.91286363636363643</v>
      </c>
      <c r="AK78" s="82">
        <f t="shared" si="43"/>
        <v>0.91286363636363643</v>
      </c>
      <c r="AL78" s="82">
        <f t="shared" si="43"/>
        <v>0.91286363636363643</v>
      </c>
    </row>
    <row r="79" spans="2:38" x14ac:dyDescent="0.25">
      <c r="B79" s="88"/>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row>
    <row r="80" spans="2:38" x14ac:dyDescent="0.25">
      <c r="B80" s="70" t="s">
        <v>208</v>
      </c>
      <c r="C80" s="76"/>
      <c r="D80" s="89">
        <f t="shared" ref="D80:AL80" si="44">D20+D21</f>
        <v>1.7100000000000001E-2</v>
      </c>
      <c r="E80" s="89">
        <f t="shared" si="44"/>
        <v>1.7100000000000001E-2</v>
      </c>
      <c r="F80" s="89">
        <f t="shared" si="44"/>
        <v>1.7100000000000001E-2</v>
      </c>
      <c r="G80" s="89">
        <f t="shared" si="44"/>
        <v>1.7100000000000001E-2</v>
      </c>
      <c r="H80" s="89">
        <f t="shared" si="44"/>
        <v>1.7100000000000001E-2</v>
      </c>
      <c r="I80" s="89">
        <f t="shared" si="44"/>
        <v>1.7100000000000001E-2</v>
      </c>
      <c r="J80" s="89">
        <f t="shared" si="44"/>
        <v>1.6799999999999999E-2</v>
      </c>
      <c r="K80" s="89">
        <f t="shared" si="44"/>
        <v>1.6500000000000001E-2</v>
      </c>
      <c r="L80" s="89">
        <f t="shared" si="44"/>
        <v>1.6199999999999999E-2</v>
      </c>
      <c r="M80" s="89">
        <f t="shared" si="44"/>
        <v>1.5900000000000001E-2</v>
      </c>
      <c r="N80" s="89">
        <f t="shared" si="44"/>
        <v>1.5599999999999999E-2</v>
      </c>
      <c r="O80" s="89">
        <f t="shared" si="44"/>
        <v>1.5300000000000001E-2</v>
      </c>
      <c r="P80" s="89">
        <f t="shared" si="44"/>
        <v>1.4999999999999999E-2</v>
      </c>
      <c r="Q80" s="89">
        <f t="shared" si="44"/>
        <v>1.4700000000000001E-2</v>
      </c>
      <c r="R80" s="89">
        <f t="shared" si="44"/>
        <v>1.44E-2</v>
      </c>
      <c r="S80" s="89">
        <f t="shared" si="44"/>
        <v>1.41E-2</v>
      </c>
      <c r="T80" s="89">
        <f t="shared" si="44"/>
        <v>1.41E-2</v>
      </c>
      <c r="U80" s="89">
        <f t="shared" si="44"/>
        <v>1.41E-2</v>
      </c>
      <c r="V80" s="89">
        <f t="shared" si="44"/>
        <v>1.41E-2</v>
      </c>
      <c r="W80" s="89">
        <f t="shared" si="44"/>
        <v>1.41E-2</v>
      </c>
      <c r="X80" s="89">
        <f t="shared" si="44"/>
        <v>1.41E-2</v>
      </c>
      <c r="Y80" s="89">
        <f t="shared" si="44"/>
        <v>1.41E-2</v>
      </c>
      <c r="Z80" s="89">
        <f t="shared" si="44"/>
        <v>1.41E-2</v>
      </c>
      <c r="AA80" s="89">
        <f t="shared" si="44"/>
        <v>1.41E-2</v>
      </c>
      <c r="AB80" s="89">
        <f t="shared" si="44"/>
        <v>1.41E-2</v>
      </c>
      <c r="AC80" s="89">
        <f t="shared" si="44"/>
        <v>1.41E-2</v>
      </c>
      <c r="AD80" s="89">
        <f t="shared" si="44"/>
        <v>1.41E-2</v>
      </c>
      <c r="AE80" s="89">
        <f t="shared" si="44"/>
        <v>1.41E-2</v>
      </c>
      <c r="AF80" s="89">
        <f t="shared" si="44"/>
        <v>1.41E-2</v>
      </c>
      <c r="AG80" s="89">
        <f t="shared" si="44"/>
        <v>1.41E-2</v>
      </c>
      <c r="AH80" s="89">
        <f t="shared" si="44"/>
        <v>1.41E-2</v>
      </c>
      <c r="AI80" s="89">
        <f t="shared" si="44"/>
        <v>1.41E-2</v>
      </c>
      <c r="AJ80" s="89">
        <f t="shared" si="44"/>
        <v>1.41E-2</v>
      </c>
      <c r="AK80" s="89">
        <f t="shared" si="44"/>
        <v>1.41E-2</v>
      </c>
      <c r="AL80" s="89">
        <f t="shared" si="44"/>
        <v>1.41E-2</v>
      </c>
    </row>
    <row r="81" spans="2:38" x14ac:dyDescent="0.25">
      <c r="B81" s="70" t="s">
        <v>207</v>
      </c>
      <c r="C81" s="76"/>
      <c r="D81" s="89">
        <f t="shared" ref="D81:AL81" si="45">D22</f>
        <v>1.2E-2</v>
      </c>
      <c r="E81" s="89">
        <f t="shared" si="45"/>
        <v>1.2E-2</v>
      </c>
      <c r="F81" s="89">
        <f t="shared" si="45"/>
        <v>1.2E-2</v>
      </c>
      <c r="G81" s="89">
        <f t="shared" si="45"/>
        <v>1.2E-2</v>
      </c>
      <c r="H81" s="89">
        <f t="shared" si="45"/>
        <v>1.2E-2</v>
      </c>
      <c r="I81" s="89">
        <f t="shared" si="45"/>
        <v>1.2E-2</v>
      </c>
      <c r="J81" s="89">
        <f t="shared" si="45"/>
        <v>1.4999999999999999E-2</v>
      </c>
      <c r="K81" s="89">
        <f t="shared" si="45"/>
        <v>1.7499999999999998E-2</v>
      </c>
      <c r="L81" s="89">
        <f t="shared" si="45"/>
        <v>1.9999999999999997E-2</v>
      </c>
      <c r="M81" s="89">
        <f t="shared" si="45"/>
        <v>2.2499999999999996E-2</v>
      </c>
      <c r="N81" s="89">
        <f t="shared" si="45"/>
        <v>2.4999999999999994E-2</v>
      </c>
      <c r="O81" s="89">
        <f t="shared" si="45"/>
        <v>2.7499999999999993E-2</v>
      </c>
      <c r="P81" s="89">
        <f t="shared" si="45"/>
        <v>2.9999999999999992E-2</v>
      </c>
      <c r="Q81" s="89">
        <f t="shared" si="45"/>
        <v>0.03</v>
      </c>
      <c r="R81" s="89">
        <f t="shared" si="45"/>
        <v>0.03</v>
      </c>
      <c r="S81" s="89">
        <f t="shared" si="45"/>
        <v>0.03</v>
      </c>
      <c r="T81" s="89">
        <f t="shared" si="45"/>
        <v>0.03</v>
      </c>
      <c r="U81" s="89">
        <f t="shared" si="45"/>
        <v>0.03</v>
      </c>
      <c r="V81" s="89">
        <f t="shared" si="45"/>
        <v>0.03</v>
      </c>
      <c r="W81" s="89">
        <f t="shared" si="45"/>
        <v>0.03</v>
      </c>
      <c r="X81" s="89">
        <f t="shared" si="45"/>
        <v>0.03</v>
      </c>
      <c r="Y81" s="89">
        <f t="shared" si="45"/>
        <v>0.03</v>
      </c>
      <c r="Z81" s="89">
        <f t="shared" si="45"/>
        <v>0.03</v>
      </c>
      <c r="AA81" s="89">
        <f t="shared" si="45"/>
        <v>0.03</v>
      </c>
      <c r="AB81" s="89">
        <f t="shared" si="45"/>
        <v>0.03</v>
      </c>
      <c r="AC81" s="89">
        <f t="shared" si="45"/>
        <v>0.03</v>
      </c>
      <c r="AD81" s="89">
        <f t="shared" si="45"/>
        <v>0.03</v>
      </c>
      <c r="AE81" s="89">
        <f t="shared" si="45"/>
        <v>0.03</v>
      </c>
      <c r="AF81" s="89">
        <f t="shared" si="45"/>
        <v>0.03</v>
      </c>
      <c r="AG81" s="89">
        <f t="shared" si="45"/>
        <v>0.03</v>
      </c>
      <c r="AH81" s="89">
        <f t="shared" si="45"/>
        <v>0.03</v>
      </c>
      <c r="AI81" s="89">
        <f t="shared" si="45"/>
        <v>0.03</v>
      </c>
      <c r="AJ81" s="89">
        <f t="shared" si="45"/>
        <v>0.03</v>
      </c>
      <c r="AK81" s="89">
        <f t="shared" si="45"/>
        <v>0.03</v>
      </c>
      <c r="AL81" s="89">
        <f t="shared" si="45"/>
        <v>0.03</v>
      </c>
    </row>
    <row r="82" spans="2:38" x14ac:dyDescent="0.25">
      <c r="B82" s="88"/>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row>
    <row r="83" spans="2:38" x14ac:dyDescent="0.25">
      <c r="B83" s="84" t="s">
        <v>206</v>
      </c>
      <c r="C83" s="76"/>
      <c r="D83" s="80"/>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row>
    <row r="84" spans="2:38" x14ac:dyDescent="0.25">
      <c r="B84" s="70" t="s">
        <v>205</v>
      </c>
      <c r="C84" s="76"/>
      <c r="D84" s="87">
        <f t="shared" ref="D84:AL84" si="46">D77+D80</f>
        <v>5.4681818181818165E-2</v>
      </c>
      <c r="E84" s="87">
        <f t="shared" si="46"/>
        <v>5.4681818181818165E-2</v>
      </c>
      <c r="F84" s="87">
        <f t="shared" si="46"/>
        <v>5.4681818181818165E-2</v>
      </c>
      <c r="G84" s="87">
        <f t="shared" si="46"/>
        <v>5.4681818181818165E-2</v>
      </c>
      <c r="H84" s="87">
        <f t="shared" si="46"/>
        <v>5.4681818181818165E-2</v>
      </c>
      <c r="I84" s="87">
        <f t="shared" si="46"/>
        <v>5.4681818181818165E-2</v>
      </c>
      <c r="J84" s="87">
        <f t="shared" si="46"/>
        <v>5.3699999999999984E-2</v>
      </c>
      <c r="K84" s="87">
        <f t="shared" si="46"/>
        <v>5.3172727272727247E-2</v>
      </c>
      <c r="L84" s="87">
        <f t="shared" si="46"/>
        <v>5.2872727272727245E-2</v>
      </c>
      <c r="M84" s="87">
        <f t="shared" si="46"/>
        <v>5.2390909090909071E-2</v>
      </c>
      <c r="N84" s="87">
        <f t="shared" si="46"/>
        <v>5.0454545454545419E-2</v>
      </c>
      <c r="O84" s="87">
        <f t="shared" si="46"/>
        <v>5.0154545454545417E-2</v>
      </c>
      <c r="P84" s="87">
        <f t="shared" si="46"/>
        <v>4.9854545454545415E-2</v>
      </c>
      <c r="Q84" s="87">
        <f t="shared" si="46"/>
        <v>4.9554545454545421E-2</v>
      </c>
      <c r="R84" s="87">
        <f t="shared" si="46"/>
        <v>4.9254545454545412E-2</v>
      </c>
      <c r="S84" s="87">
        <f t="shared" si="46"/>
        <v>4.8954545454545417E-2</v>
      </c>
      <c r="T84" s="87">
        <f t="shared" si="46"/>
        <v>4.8954545454545417E-2</v>
      </c>
      <c r="U84" s="87">
        <f t="shared" si="46"/>
        <v>4.8954545454545417E-2</v>
      </c>
      <c r="V84" s="87">
        <f t="shared" si="46"/>
        <v>4.8954545454545417E-2</v>
      </c>
      <c r="W84" s="87">
        <f t="shared" si="46"/>
        <v>4.8954545454545417E-2</v>
      </c>
      <c r="X84" s="87">
        <f t="shared" si="46"/>
        <v>4.8954545454545417E-2</v>
      </c>
      <c r="Y84" s="87">
        <f t="shared" si="46"/>
        <v>4.8954545454545417E-2</v>
      </c>
      <c r="Z84" s="87">
        <f t="shared" si="46"/>
        <v>4.8954545454545417E-2</v>
      </c>
      <c r="AA84" s="87">
        <f t="shared" si="46"/>
        <v>4.8954545454545417E-2</v>
      </c>
      <c r="AB84" s="87">
        <f t="shared" si="46"/>
        <v>4.8954545454545417E-2</v>
      </c>
      <c r="AC84" s="87">
        <f t="shared" si="46"/>
        <v>4.8954545454545417E-2</v>
      </c>
      <c r="AD84" s="87">
        <f t="shared" si="46"/>
        <v>4.8954545454545417E-2</v>
      </c>
      <c r="AE84" s="87">
        <f t="shared" si="46"/>
        <v>4.8954545454545417E-2</v>
      </c>
      <c r="AF84" s="87">
        <f t="shared" si="46"/>
        <v>4.8954545454545417E-2</v>
      </c>
      <c r="AG84" s="87">
        <f t="shared" si="46"/>
        <v>4.8954545454545417E-2</v>
      </c>
      <c r="AH84" s="87">
        <f t="shared" si="46"/>
        <v>4.8954545454545417E-2</v>
      </c>
      <c r="AI84" s="87">
        <f t="shared" si="46"/>
        <v>4.8954545454545417E-2</v>
      </c>
      <c r="AJ84" s="87">
        <f t="shared" si="46"/>
        <v>4.8954545454545417E-2</v>
      </c>
      <c r="AK84" s="87">
        <f t="shared" si="46"/>
        <v>4.8954545454545417E-2</v>
      </c>
      <c r="AL84" s="87">
        <f t="shared" si="46"/>
        <v>4.8954545454545417E-2</v>
      </c>
    </row>
    <row r="85" spans="2:38" x14ac:dyDescent="0.25">
      <c r="B85" s="70" t="s">
        <v>204</v>
      </c>
      <c r="C85" s="76"/>
      <c r="D85" s="87">
        <f t="shared" ref="D85:AL85" si="47">D77+D54-D81</f>
        <v>0.11858181818181816</v>
      </c>
      <c r="E85" s="87">
        <f t="shared" si="47"/>
        <v>0.11858181818181816</v>
      </c>
      <c r="F85" s="87">
        <f t="shared" si="47"/>
        <v>0.11858181818181816</v>
      </c>
      <c r="G85" s="87">
        <f t="shared" si="47"/>
        <v>0.11858181818181816</v>
      </c>
      <c r="H85" s="87">
        <f t="shared" si="47"/>
        <v>0.11858181818181816</v>
      </c>
      <c r="I85" s="87">
        <f t="shared" si="47"/>
        <v>0.11858181818181816</v>
      </c>
      <c r="J85" s="87">
        <f t="shared" si="47"/>
        <v>0.12240000000000002</v>
      </c>
      <c r="K85" s="87">
        <f t="shared" si="47"/>
        <v>0.12217272727272722</v>
      </c>
      <c r="L85" s="87">
        <f t="shared" si="47"/>
        <v>0.11967272727272724</v>
      </c>
      <c r="M85" s="87">
        <f t="shared" si="47"/>
        <v>0.11899090909090906</v>
      </c>
      <c r="N85" s="87">
        <f t="shared" si="47"/>
        <v>0.13285454545454542</v>
      </c>
      <c r="O85" s="87">
        <f t="shared" si="47"/>
        <v>0.13035454545454542</v>
      </c>
      <c r="P85" s="87">
        <f t="shared" si="47"/>
        <v>0.12785454545454542</v>
      </c>
      <c r="Q85" s="87">
        <f t="shared" si="47"/>
        <v>0.12785454545454542</v>
      </c>
      <c r="R85" s="87">
        <f t="shared" si="47"/>
        <v>0.12785454545454542</v>
      </c>
      <c r="S85" s="87">
        <f t="shared" si="47"/>
        <v>0.12785454545454542</v>
      </c>
      <c r="T85" s="87">
        <f t="shared" si="47"/>
        <v>0.12785454545454542</v>
      </c>
      <c r="U85" s="87">
        <f t="shared" si="47"/>
        <v>0.12785454545454542</v>
      </c>
      <c r="V85" s="87">
        <f t="shared" si="47"/>
        <v>0.12785454545454542</v>
      </c>
      <c r="W85" s="87">
        <f t="shared" si="47"/>
        <v>0.12785454545454542</v>
      </c>
      <c r="X85" s="87">
        <f t="shared" si="47"/>
        <v>0.12785454545454542</v>
      </c>
      <c r="Y85" s="87">
        <f t="shared" si="47"/>
        <v>0.12785454545454542</v>
      </c>
      <c r="Z85" s="87">
        <f t="shared" si="47"/>
        <v>0.12785454545454542</v>
      </c>
      <c r="AA85" s="87">
        <f t="shared" si="47"/>
        <v>0.12785454545454542</v>
      </c>
      <c r="AB85" s="87">
        <f t="shared" si="47"/>
        <v>0.12785454545454542</v>
      </c>
      <c r="AC85" s="87">
        <f t="shared" si="47"/>
        <v>0.12785454545454542</v>
      </c>
      <c r="AD85" s="87">
        <f t="shared" si="47"/>
        <v>0.12785454545454542</v>
      </c>
      <c r="AE85" s="87">
        <f t="shared" si="47"/>
        <v>0.12785454545454542</v>
      </c>
      <c r="AF85" s="87">
        <f t="shared" si="47"/>
        <v>0.12785454545454542</v>
      </c>
      <c r="AG85" s="87">
        <f t="shared" si="47"/>
        <v>0.12785454545454542</v>
      </c>
      <c r="AH85" s="87">
        <f t="shared" si="47"/>
        <v>0.12785454545454542</v>
      </c>
      <c r="AI85" s="87">
        <f t="shared" si="47"/>
        <v>0.12785454545454542</v>
      </c>
      <c r="AJ85" s="87">
        <f t="shared" si="47"/>
        <v>0.12785454545454542</v>
      </c>
      <c r="AK85" s="87">
        <f t="shared" si="47"/>
        <v>0.12785454545454542</v>
      </c>
      <c r="AL85" s="87">
        <f t="shared" si="47"/>
        <v>0.12785454545454542</v>
      </c>
    </row>
    <row r="86" spans="2:38" x14ac:dyDescent="0.25">
      <c r="B86" s="70" t="s">
        <v>203</v>
      </c>
      <c r="C86" s="76"/>
      <c r="D86" s="86">
        <f t="shared" ref="D86:AL86" si="48">D32</f>
        <v>8.6999999999999994E-2</v>
      </c>
      <c r="E86" s="86">
        <f t="shared" si="48"/>
        <v>0.104</v>
      </c>
      <c r="F86" s="86">
        <f t="shared" si="48"/>
        <v>0.127</v>
      </c>
      <c r="G86" s="86">
        <f t="shared" si="48"/>
        <v>0.13700000000000001</v>
      </c>
      <c r="H86" s="86">
        <f t="shared" si="48"/>
        <v>0.16800000000000001</v>
      </c>
      <c r="I86" s="86">
        <f t="shared" si="48"/>
        <v>0.23499999999999999</v>
      </c>
      <c r="J86" s="86">
        <f t="shared" si="48"/>
        <v>0.28026826685492412</v>
      </c>
      <c r="K86" s="86">
        <f t="shared" si="48"/>
        <v>0.32832653061224487</v>
      </c>
      <c r="L86" s="86">
        <f t="shared" si="48"/>
        <v>0.37671232876712329</v>
      </c>
      <c r="M86" s="86">
        <f t="shared" si="48"/>
        <v>0.38403386755367402</v>
      </c>
      <c r="N86" s="86">
        <f t="shared" si="48"/>
        <v>0.40901048046821831</v>
      </c>
      <c r="O86" s="86">
        <f t="shared" si="48"/>
        <v>0.42901048046821832</v>
      </c>
      <c r="P86" s="86">
        <f t="shared" si="48"/>
        <v>0.44901048046821834</v>
      </c>
      <c r="Q86" s="86">
        <f t="shared" si="48"/>
        <v>0.46901048046821836</v>
      </c>
      <c r="R86" s="86">
        <f t="shared" si="48"/>
        <v>0.48901048046821838</v>
      </c>
      <c r="S86" s="86">
        <f t="shared" si="48"/>
        <v>0.5090104804682184</v>
      </c>
      <c r="T86" s="86">
        <f t="shared" si="48"/>
        <v>0.52901048046821841</v>
      </c>
      <c r="U86" s="86">
        <f t="shared" si="48"/>
        <v>0.54901048046821843</v>
      </c>
      <c r="V86" s="86">
        <f t="shared" si="48"/>
        <v>0.56901048046821845</v>
      </c>
      <c r="W86" s="86">
        <f t="shared" si="48"/>
        <v>0.58901048046821847</v>
      </c>
      <c r="X86" s="86">
        <f t="shared" si="48"/>
        <v>0.60901048046821848</v>
      </c>
      <c r="Y86" s="86">
        <f t="shared" si="48"/>
        <v>0.61901048046821849</v>
      </c>
      <c r="Z86" s="86">
        <f t="shared" si="48"/>
        <v>0.6290104804682185</v>
      </c>
      <c r="AA86" s="86">
        <f t="shared" si="48"/>
        <v>0.63901048046821851</v>
      </c>
      <c r="AB86" s="86">
        <f t="shared" si="48"/>
        <v>0.64901048046821852</v>
      </c>
      <c r="AC86" s="86">
        <f t="shared" si="48"/>
        <v>0.65901048046821853</v>
      </c>
      <c r="AD86" s="86">
        <f t="shared" si="48"/>
        <v>0.66901048046821854</v>
      </c>
      <c r="AE86" s="86">
        <f t="shared" si="48"/>
        <v>0.67901048046821855</v>
      </c>
      <c r="AF86" s="86">
        <f t="shared" si="48"/>
        <v>0.68901048046821856</v>
      </c>
      <c r="AG86" s="86">
        <f t="shared" si="48"/>
        <v>0.69901048046821856</v>
      </c>
      <c r="AH86" s="86">
        <f t="shared" si="48"/>
        <v>0.70901048046821857</v>
      </c>
      <c r="AI86" s="86">
        <f t="shared" si="48"/>
        <v>0.71901048046821858</v>
      </c>
      <c r="AJ86" s="86">
        <f t="shared" si="48"/>
        <v>0.72901048046821859</v>
      </c>
      <c r="AK86" s="86">
        <f t="shared" si="48"/>
        <v>0.7390104804682186</v>
      </c>
      <c r="AL86" s="86">
        <f t="shared" si="48"/>
        <v>0.74901048046821861</v>
      </c>
    </row>
    <row r="87" spans="2:38" x14ac:dyDescent="0.25">
      <c r="B87" s="85"/>
      <c r="C87" s="83"/>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82"/>
      <c r="AL87" s="82"/>
    </row>
    <row r="88" spans="2:38" x14ac:dyDescent="0.25">
      <c r="B88" s="84" t="s">
        <v>202</v>
      </c>
      <c r="C88" s="83"/>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82"/>
      <c r="AL88" s="82"/>
    </row>
    <row r="89" spans="2:38" x14ac:dyDescent="0.25">
      <c r="B89" s="79" t="s">
        <v>196</v>
      </c>
      <c r="C89" s="78"/>
      <c r="D89" s="81">
        <f t="shared" ref="D89:AL89" si="49">D39</f>
        <v>1224.4117696200001</v>
      </c>
      <c r="E89" s="81">
        <f t="shared" si="49"/>
        <v>1247.510078</v>
      </c>
      <c r="F89" s="81">
        <f t="shared" si="49"/>
        <v>1337.7449999999999</v>
      </c>
      <c r="G89" s="81">
        <f t="shared" si="49"/>
        <v>1261.3109999999999</v>
      </c>
      <c r="H89" s="81">
        <f t="shared" si="49"/>
        <v>1301.63296612</v>
      </c>
      <c r="I89" s="81">
        <f t="shared" si="49"/>
        <v>1614.8939976500001</v>
      </c>
      <c r="J89" s="81">
        <f t="shared" si="49"/>
        <v>1640.15647586</v>
      </c>
      <c r="K89" s="81">
        <f t="shared" si="49"/>
        <v>1820.3051834</v>
      </c>
      <c r="L89" s="81">
        <f t="shared" si="49"/>
        <v>1981.9626163999999</v>
      </c>
      <c r="M89" s="81">
        <f t="shared" si="49"/>
        <v>1926.53694083</v>
      </c>
      <c r="N89" s="81">
        <f t="shared" si="49"/>
        <v>2165.7747187335385</v>
      </c>
      <c r="O89" s="81">
        <f t="shared" si="49"/>
        <v>1983.3037032311483</v>
      </c>
      <c r="P89" s="81">
        <f t="shared" si="49"/>
        <v>2070.8544166466731</v>
      </c>
      <c r="Q89" s="81">
        <f t="shared" si="49"/>
        <v>2153.68859331254</v>
      </c>
      <c r="R89" s="81">
        <f t="shared" si="49"/>
        <v>2239.8361370450421</v>
      </c>
      <c r="S89" s="81">
        <f t="shared" si="49"/>
        <v>2329.4295825268437</v>
      </c>
      <c r="T89" s="81">
        <f t="shared" si="49"/>
        <v>2422.6067658279176</v>
      </c>
      <c r="U89" s="81">
        <f t="shared" si="49"/>
        <v>2519.5110364610346</v>
      </c>
      <c r="V89" s="81">
        <f t="shared" si="49"/>
        <v>2620.2914779194762</v>
      </c>
      <c r="W89" s="81">
        <f t="shared" si="49"/>
        <v>2725.1031370362552</v>
      </c>
      <c r="X89" s="81">
        <f t="shared" si="49"/>
        <v>2834.1072625177053</v>
      </c>
      <c r="Y89" s="81">
        <f t="shared" si="49"/>
        <v>2947.4715530184135</v>
      </c>
      <c r="Z89" s="81">
        <f t="shared" si="49"/>
        <v>3065.3704151391503</v>
      </c>
      <c r="AA89" s="81">
        <f t="shared" si="49"/>
        <v>3187.9852317447162</v>
      </c>
      <c r="AB89" s="81">
        <f t="shared" si="49"/>
        <v>3315.5046410145051</v>
      </c>
      <c r="AC89" s="81">
        <f t="shared" si="49"/>
        <v>3448.1248266550856</v>
      </c>
      <c r="AD89" s="81">
        <f t="shared" si="49"/>
        <v>3586.0498197212887</v>
      </c>
      <c r="AE89" s="81">
        <f t="shared" si="49"/>
        <v>3729.4918125101408</v>
      </c>
      <c r="AF89" s="81">
        <f t="shared" si="49"/>
        <v>3878.6714850105463</v>
      </c>
      <c r="AG89" s="81">
        <f t="shared" si="49"/>
        <v>4033.8183444109686</v>
      </c>
      <c r="AH89" s="81">
        <f t="shared" si="49"/>
        <v>4195.1710781874071</v>
      </c>
      <c r="AI89" s="81">
        <f t="shared" si="49"/>
        <v>4362.9779213149041</v>
      </c>
      <c r="AJ89" s="81">
        <f t="shared" si="49"/>
        <v>4537.4970381675002</v>
      </c>
      <c r="AK89" s="81">
        <f t="shared" si="49"/>
        <v>4718.9969196942002</v>
      </c>
      <c r="AL89" s="81">
        <f t="shared" si="49"/>
        <v>4907.7567964819682</v>
      </c>
    </row>
    <row r="90" spans="2:38" x14ac:dyDescent="0.25">
      <c r="B90" s="70" t="s">
        <v>201</v>
      </c>
      <c r="C90" s="76"/>
      <c r="D90" s="80">
        <f t="shared" ref="D90:AL90" si="50">D89*(1-D86)*D84</f>
        <v>61.12814539239367</v>
      </c>
      <c r="E90" s="80">
        <f t="shared" si="50"/>
        <v>61.121642861602886</v>
      </c>
      <c r="F90" s="80">
        <f t="shared" si="50"/>
        <v>63.860237097954524</v>
      </c>
      <c r="G90" s="80">
        <f t="shared" si="50"/>
        <v>59.521782080863616</v>
      </c>
      <c r="H90" s="80">
        <f t="shared" si="50"/>
        <v>59.218146784438318</v>
      </c>
      <c r="I90" s="80">
        <f t="shared" si="50"/>
        <v>67.553585071241201</v>
      </c>
      <c r="J90" s="80">
        <f t="shared" si="50"/>
        <v>63.391382003091266</v>
      </c>
      <c r="K90" s="80">
        <f t="shared" si="50"/>
        <v>65.011672108118631</v>
      </c>
      <c r="L90" s="80">
        <f t="shared" si="50"/>
        <v>65.31541759062253</v>
      </c>
      <c r="M90" s="80">
        <f t="shared" si="50"/>
        <v>62.171323029487567</v>
      </c>
      <c r="N90" s="80">
        <f t="shared" si="50"/>
        <v>64.579303549392634</v>
      </c>
      <c r="O90" s="80">
        <f t="shared" si="50"/>
        <v>56.797295754096794</v>
      </c>
      <c r="P90" s="80">
        <f t="shared" si="50"/>
        <v>56.884987590777463</v>
      </c>
      <c r="Q90" s="80">
        <f t="shared" si="50"/>
        <v>56.669887955588621</v>
      </c>
      <c r="R90" s="80">
        <f t="shared" si="50"/>
        <v>56.373442403083956</v>
      </c>
      <c r="S90" s="80">
        <f t="shared" si="50"/>
        <v>55.990562540640298</v>
      </c>
      <c r="T90" s="80">
        <f t="shared" si="50"/>
        <v>55.858232781541673</v>
      </c>
      <c r="U90" s="80">
        <f t="shared" si="50"/>
        <v>55.625731741650128</v>
      </c>
      <c r="V90" s="80">
        <f t="shared" si="50"/>
        <v>55.285257446116802</v>
      </c>
      <c r="W90" s="80">
        <f t="shared" si="50"/>
        <v>54.828544036154163</v>
      </c>
      <c r="X90" s="80">
        <f t="shared" si="50"/>
        <v>54.246837141480711</v>
      </c>
      <c r="Y90" s="80">
        <f t="shared" si="50"/>
        <v>54.973789325957739</v>
      </c>
      <c r="Z90" s="80">
        <f t="shared" si="50"/>
        <v>55.672102745766573</v>
      </c>
      <c r="AA90" s="80">
        <f t="shared" si="50"/>
        <v>56.338323176238568</v>
      </c>
      <c r="AB90" s="80">
        <f t="shared" si="50"/>
        <v>56.968765876755107</v>
      </c>
      <c r="AC90" s="80">
        <f t="shared" si="50"/>
        <v>57.559502676230991</v>
      </c>
      <c r="AD90" s="80">
        <f t="shared" si="50"/>
        <v>58.106348394262113</v>
      </c>
      <c r="AE90" s="80">
        <f t="shared" si="50"/>
        <v>58.604846565453784</v>
      </c>
      <c r="AF90" s="80">
        <f t="shared" si="50"/>
        <v>59.050254432909952</v>
      </c>
      <c r="AG90" s="80">
        <f t="shared" si="50"/>
        <v>59.437527175257898</v>
      </c>
      <c r="AH90" s="80">
        <f t="shared" si="50"/>
        <v>59.761301329901016</v>
      </c>
      <c r="AI90" s="80">
        <f t="shared" si="50"/>
        <v>60.015877373435167</v>
      </c>
      <c r="AJ90" s="80">
        <f t="shared" si="50"/>
        <v>60.195201418324224</v>
      </c>
      <c r="AK90" s="80">
        <f t="shared" si="50"/>
        <v>60.292845983006885</v>
      </c>
      <c r="AL90" s="80">
        <f t="shared" si="50"/>
        <v>60.301989790594853</v>
      </c>
    </row>
    <row r="91" spans="2:38" x14ac:dyDescent="0.25">
      <c r="B91" s="70" t="s">
        <v>200</v>
      </c>
      <c r="C91" s="76"/>
      <c r="D91" s="80">
        <f t="shared" ref="D91:AL91" si="51">D89*D86*D85</f>
        <v>12.631788724493866</v>
      </c>
      <c r="E91" s="80">
        <f t="shared" si="51"/>
        <v>15.384929377935705</v>
      </c>
      <c r="F91" s="80">
        <f t="shared" si="51"/>
        <v>20.146293764181813</v>
      </c>
      <c r="G91" s="80">
        <f t="shared" si="51"/>
        <v>20.490891579163634</v>
      </c>
      <c r="H91" s="80">
        <f t="shared" si="51"/>
        <v>25.930800626287624</v>
      </c>
      <c r="I91" s="80">
        <f t="shared" si="51"/>
        <v>45.001810606876816</v>
      </c>
      <c r="J91" s="80">
        <f t="shared" si="51"/>
        <v>56.265298694083889</v>
      </c>
      <c r="K91" s="80">
        <f t="shared" si="51"/>
        <v>73.017078462904664</v>
      </c>
      <c r="L91" s="80">
        <f t="shared" si="51"/>
        <v>89.351218774964352</v>
      </c>
      <c r="M91" s="80">
        <f t="shared" si="51"/>
        <v>88.036070493788131</v>
      </c>
      <c r="N91" s="80">
        <f t="shared" si="51"/>
        <v>117.68581904477229</v>
      </c>
      <c r="O91" s="80">
        <f t="shared" si="51"/>
        <v>110.91321756571293</v>
      </c>
      <c r="P91" s="80">
        <f t="shared" si="51"/>
        <v>118.88367430834408</v>
      </c>
      <c r="Q91" s="80">
        <f t="shared" si="51"/>
        <v>129.14619880365015</v>
      </c>
      <c r="R91" s="80">
        <f t="shared" si="51"/>
        <v>140.03951137968735</v>
      </c>
      <c r="S91" s="80">
        <f t="shared" si="51"/>
        <v>151.59765504372166</v>
      </c>
      <c r="T91" s="80">
        <f t="shared" si="51"/>
        <v>163.85638698267124</v>
      </c>
      <c r="U91" s="80">
        <f t="shared" si="51"/>
        <v>176.85326122866687</v>
      </c>
      <c r="V91" s="80">
        <f t="shared" si="51"/>
        <v>190.6277151951698</v>
      </c>
      <c r="W91" s="80">
        <f t="shared" si="51"/>
        <v>205.22116026102714</v>
      </c>
      <c r="X91" s="80">
        <f t="shared" si="51"/>
        <v>220.67707658784079</v>
      </c>
      <c r="Y91" s="80">
        <f t="shared" si="51"/>
        <v>233.27263600786813</v>
      </c>
      <c r="Z91" s="80">
        <f t="shared" si="51"/>
        <v>246.52275685895714</v>
      </c>
      <c r="AA91" s="80">
        <f t="shared" si="51"/>
        <v>260.45965116052065</v>
      </c>
      <c r="AB91" s="80">
        <f t="shared" si="51"/>
        <v>275.11706059523493</v>
      </c>
      <c r="AC91" s="80">
        <f t="shared" si="51"/>
        <v>290.53032734286961</v>
      </c>
      <c r="AD91" s="80">
        <f t="shared" si="51"/>
        <v>306.73646813336251</v>
      </c>
      <c r="AE91" s="80">
        <f t="shared" si="51"/>
        <v>323.77425166334638</v>
      </c>
      <c r="AF91" s="80">
        <f t="shared" si="51"/>
        <v>341.68427952671556</v>
      </c>
      <c r="AG91" s="80">
        <f t="shared" si="51"/>
        <v>360.50907081649291</v>
      </c>
      <c r="AH91" s="80">
        <f t="shared" si="51"/>
        <v>380.29315056220975</v>
      </c>
      <c r="AI91" s="80">
        <f t="shared" si="51"/>
        <v>401.0831421742775</v>
      </c>
      <c r="AJ91" s="80">
        <f t="shared" si="51"/>
        <v>422.92786407441116</v>
      </c>
      <c r="AK91" s="80">
        <f t="shared" si="51"/>
        <v>445.8784306990766</v>
      </c>
      <c r="AL91" s="80">
        <f t="shared" si="51"/>
        <v>469.98835807119627</v>
      </c>
    </row>
    <row r="92" spans="2:38" x14ac:dyDescent="0.25">
      <c r="B92" s="79" t="s">
        <v>199</v>
      </c>
      <c r="C92" s="78"/>
      <c r="D92" s="77">
        <f t="shared" ref="D92:AL92" si="52">SUM(D90:D91)</f>
        <v>73.759934116887536</v>
      </c>
      <c r="E92" s="77">
        <f t="shared" si="52"/>
        <v>76.506572239538599</v>
      </c>
      <c r="F92" s="77">
        <f t="shared" si="52"/>
        <v>84.006530862136344</v>
      </c>
      <c r="G92" s="77">
        <f t="shared" si="52"/>
        <v>80.012673660027247</v>
      </c>
      <c r="H92" s="77">
        <f t="shared" si="52"/>
        <v>85.148947410725938</v>
      </c>
      <c r="I92" s="77">
        <f t="shared" si="52"/>
        <v>112.55539567811802</v>
      </c>
      <c r="J92" s="77">
        <f t="shared" si="52"/>
        <v>119.65668069717515</v>
      </c>
      <c r="K92" s="77">
        <f t="shared" si="52"/>
        <v>138.02875057102329</v>
      </c>
      <c r="L92" s="77">
        <f t="shared" si="52"/>
        <v>154.6666363655869</v>
      </c>
      <c r="M92" s="77">
        <f t="shared" si="52"/>
        <v>150.2073935232757</v>
      </c>
      <c r="N92" s="77">
        <f t="shared" si="52"/>
        <v>182.26512259416492</v>
      </c>
      <c r="O92" s="77">
        <f t="shared" si="52"/>
        <v>167.71051331980971</v>
      </c>
      <c r="P92" s="77">
        <f t="shared" si="52"/>
        <v>175.76866189912155</v>
      </c>
      <c r="Q92" s="77">
        <f t="shared" si="52"/>
        <v>185.81608675923877</v>
      </c>
      <c r="R92" s="77">
        <f t="shared" si="52"/>
        <v>196.4129537827713</v>
      </c>
      <c r="S92" s="77">
        <f t="shared" si="52"/>
        <v>207.58821758436196</v>
      </c>
      <c r="T92" s="77">
        <f t="shared" si="52"/>
        <v>219.7146197642129</v>
      </c>
      <c r="U92" s="77">
        <f t="shared" si="52"/>
        <v>232.47899297031699</v>
      </c>
      <c r="V92" s="77">
        <f t="shared" si="52"/>
        <v>245.91297264128661</v>
      </c>
      <c r="W92" s="77">
        <f t="shared" si="52"/>
        <v>260.04970429718128</v>
      </c>
      <c r="X92" s="77">
        <f t="shared" si="52"/>
        <v>274.9239137293215</v>
      </c>
      <c r="Y92" s="77">
        <f t="shared" si="52"/>
        <v>288.24642533382587</v>
      </c>
      <c r="Z92" s="77">
        <f t="shared" si="52"/>
        <v>302.19485960472372</v>
      </c>
      <c r="AA92" s="77">
        <f t="shared" si="52"/>
        <v>316.79797433675924</v>
      </c>
      <c r="AB92" s="77">
        <f t="shared" si="52"/>
        <v>332.08582647199006</v>
      </c>
      <c r="AC92" s="77">
        <f t="shared" si="52"/>
        <v>348.08983001910059</v>
      </c>
      <c r="AD92" s="77">
        <f t="shared" si="52"/>
        <v>364.84281652762462</v>
      </c>
      <c r="AE92" s="77">
        <f t="shared" si="52"/>
        <v>382.37909822880016</v>
      </c>
      <c r="AF92" s="77">
        <f t="shared" si="52"/>
        <v>400.73453395962554</v>
      </c>
      <c r="AG92" s="77">
        <f t="shared" si="52"/>
        <v>419.94659799175082</v>
      </c>
      <c r="AH92" s="77">
        <f t="shared" si="52"/>
        <v>440.05445189211076</v>
      </c>
      <c r="AI92" s="77">
        <f t="shared" si="52"/>
        <v>461.09901954771266</v>
      </c>
      <c r="AJ92" s="77">
        <f t="shared" si="52"/>
        <v>483.12306549273541</v>
      </c>
      <c r="AK92" s="77">
        <f t="shared" si="52"/>
        <v>506.17127668208349</v>
      </c>
      <c r="AL92" s="77">
        <f t="shared" si="52"/>
        <v>530.29034786179113</v>
      </c>
    </row>
    <row r="93" spans="2:38" x14ac:dyDescent="0.25">
      <c r="B93" s="70" t="s">
        <v>198</v>
      </c>
      <c r="C93" s="76"/>
      <c r="D93" s="75">
        <f t="shared" ref="D93:AL93" si="53">D48</f>
        <v>-40.94742159866766</v>
      </c>
      <c r="E93" s="75">
        <f t="shared" si="53"/>
        <v>-41.719887361346039</v>
      </c>
      <c r="F93" s="75">
        <f t="shared" si="53"/>
        <v>-44.737571024419289</v>
      </c>
      <c r="G93" s="75">
        <f t="shared" si="53"/>
        <v>-42.181425044669439</v>
      </c>
      <c r="H93" s="75">
        <f t="shared" si="53"/>
        <v>-43.529893417294815</v>
      </c>
      <c r="I93" s="75">
        <f t="shared" si="53"/>
        <v>-54.306209010677911</v>
      </c>
      <c r="J93" s="75">
        <f t="shared" si="53"/>
        <v>-54.850974460714113</v>
      </c>
      <c r="K93" s="75">
        <f t="shared" si="53"/>
        <v>-59.421034696139223</v>
      </c>
      <c r="L93" s="75">
        <f t="shared" si="53"/>
        <v>-67.002258898604211</v>
      </c>
      <c r="M93" s="75">
        <f t="shared" si="53"/>
        <v>-66.621081588917875</v>
      </c>
      <c r="N93" s="75">
        <f t="shared" si="53"/>
        <v>-73.872756841516903</v>
      </c>
      <c r="O93" s="75">
        <f t="shared" si="53"/>
        <v>-79.591557650477114</v>
      </c>
      <c r="P93" s="75">
        <f t="shared" si="53"/>
        <v>-83.105037528924157</v>
      </c>
      <c r="Q93" s="75">
        <f t="shared" si="53"/>
        <v>-86.429239030081121</v>
      </c>
      <c r="R93" s="75">
        <f t="shared" si="53"/>
        <v>-89.886408591284379</v>
      </c>
      <c r="S93" s="75">
        <f t="shared" si="53"/>
        <v>-93.481864934935757</v>
      </c>
      <c r="T93" s="75">
        <f t="shared" si="53"/>
        <v>-97.221139532333197</v>
      </c>
      <c r="U93" s="75">
        <f t="shared" si="53"/>
        <v>-101.10998511362654</v>
      </c>
      <c r="V93" s="75">
        <f t="shared" si="53"/>
        <v>-105.1543845181716</v>
      </c>
      <c r="W93" s="75">
        <f t="shared" si="53"/>
        <v>-109.36055989889847</v>
      </c>
      <c r="X93" s="75">
        <f t="shared" si="53"/>
        <v>-113.7349822948544</v>
      </c>
      <c r="Y93" s="75">
        <f t="shared" si="53"/>
        <v>-118.28438158664858</v>
      </c>
      <c r="Z93" s="75">
        <f t="shared" si="53"/>
        <v>-123.01575685011453</v>
      </c>
      <c r="AA93" s="75">
        <f t="shared" si="53"/>
        <v>-127.93638712411911</v>
      </c>
      <c r="AB93" s="75">
        <f t="shared" si="53"/>
        <v>-133.05384260908389</v>
      </c>
      <c r="AC93" s="75">
        <f t="shared" si="53"/>
        <v>-138.37599631344725</v>
      </c>
      <c r="AD93" s="75">
        <f t="shared" si="53"/>
        <v>-143.91103616598514</v>
      </c>
      <c r="AE93" s="75">
        <f t="shared" si="53"/>
        <v>-149.66747761262454</v>
      </c>
      <c r="AF93" s="75">
        <f t="shared" si="53"/>
        <v>-155.65417671712953</v>
      </c>
      <c r="AG93" s="75">
        <f t="shared" si="53"/>
        <v>-161.88034378581472</v>
      </c>
      <c r="AH93" s="75">
        <f t="shared" si="53"/>
        <v>-168.35555753724731</v>
      </c>
      <c r="AI93" s="75">
        <f t="shared" si="53"/>
        <v>-175.08977983873723</v>
      </c>
      <c r="AJ93" s="75">
        <f t="shared" si="53"/>
        <v>-182.09337103228671</v>
      </c>
      <c r="AK93" s="75">
        <f t="shared" si="53"/>
        <v>-189.37710587357819</v>
      </c>
      <c r="AL93" s="75">
        <f t="shared" si="53"/>
        <v>-196.95219010852131</v>
      </c>
    </row>
    <row r="94" spans="2:38" x14ac:dyDescent="0.25">
      <c r="B94" s="74" t="s">
        <v>195</v>
      </c>
      <c r="C94" s="73"/>
      <c r="D94" s="72">
        <f t="shared" ref="D94:AL94" si="54">SUM(D92:D93)</f>
        <v>32.812512518219876</v>
      </c>
      <c r="E94" s="72">
        <f t="shared" si="54"/>
        <v>34.78668487819256</v>
      </c>
      <c r="F94" s="72">
        <f t="shared" si="54"/>
        <v>39.268959837717055</v>
      </c>
      <c r="G94" s="72">
        <f t="shared" si="54"/>
        <v>37.831248615357808</v>
      </c>
      <c r="H94" s="72">
        <f t="shared" si="54"/>
        <v>41.619053993431123</v>
      </c>
      <c r="I94" s="72">
        <f t="shared" si="54"/>
        <v>58.249186667440107</v>
      </c>
      <c r="J94" s="72">
        <f t="shared" si="54"/>
        <v>64.805706236461035</v>
      </c>
      <c r="K94" s="72">
        <f t="shared" si="54"/>
        <v>78.607715874884065</v>
      </c>
      <c r="L94" s="72">
        <f t="shared" si="54"/>
        <v>87.664377466982685</v>
      </c>
      <c r="M94" s="72">
        <f t="shared" si="54"/>
        <v>83.586311934357823</v>
      </c>
      <c r="N94" s="72">
        <f t="shared" si="54"/>
        <v>108.39236575264802</v>
      </c>
      <c r="O94" s="72">
        <f t="shared" si="54"/>
        <v>88.118955669332593</v>
      </c>
      <c r="P94" s="72">
        <f t="shared" si="54"/>
        <v>92.663624370197397</v>
      </c>
      <c r="Q94" s="72">
        <f t="shared" si="54"/>
        <v>99.386847729157651</v>
      </c>
      <c r="R94" s="72">
        <f t="shared" si="54"/>
        <v>106.52654519148692</v>
      </c>
      <c r="S94" s="72">
        <f t="shared" si="54"/>
        <v>114.1063526494262</v>
      </c>
      <c r="T94" s="72">
        <f t="shared" si="54"/>
        <v>122.4934802318797</v>
      </c>
      <c r="U94" s="72">
        <f t="shared" si="54"/>
        <v>131.36900785669047</v>
      </c>
      <c r="V94" s="72">
        <f t="shared" si="54"/>
        <v>140.75858812311503</v>
      </c>
      <c r="W94" s="72">
        <f t="shared" si="54"/>
        <v>150.68914439828279</v>
      </c>
      <c r="X94" s="72">
        <f t="shared" si="54"/>
        <v>161.18893143446709</v>
      </c>
      <c r="Y94" s="72">
        <f t="shared" si="54"/>
        <v>169.96204374717729</v>
      </c>
      <c r="Z94" s="72">
        <f t="shared" si="54"/>
        <v>179.17910275460918</v>
      </c>
      <c r="AA94" s="72">
        <f t="shared" si="54"/>
        <v>188.86158721264013</v>
      </c>
      <c r="AB94" s="72">
        <f t="shared" si="54"/>
        <v>199.03198386290617</v>
      </c>
      <c r="AC94" s="72">
        <f t="shared" si="54"/>
        <v>209.71383370565334</v>
      </c>
      <c r="AD94" s="72">
        <f t="shared" si="54"/>
        <v>220.93178036163948</v>
      </c>
      <c r="AE94" s="72">
        <f t="shared" si="54"/>
        <v>232.71162061617562</v>
      </c>
      <c r="AF94" s="72">
        <f t="shared" si="54"/>
        <v>245.08035724249601</v>
      </c>
      <c r="AG94" s="72">
        <f t="shared" si="54"/>
        <v>258.0662542059361</v>
      </c>
      <c r="AH94" s="72">
        <f t="shared" si="54"/>
        <v>271.69889435486346</v>
      </c>
      <c r="AI94" s="72">
        <f t="shared" si="54"/>
        <v>286.00923970897543</v>
      </c>
      <c r="AJ94" s="72">
        <f t="shared" si="54"/>
        <v>301.0296944604487</v>
      </c>
      <c r="AK94" s="72">
        <f t="shared" si="54"/>
        <v>316.79417080850533</v>
      </c>
      <c r="AL94" s="72">
        <f t="shared" si="54"/>
        <v>333.3381577532698</v>
      </c>
    </row>
    <row r="96" spans="2:38" x14ac:dyDescent="0.25">
      <c r="B96" s="70" t="s">
        <v>178</v>
      </c>
      <c r="D96" s="69">
        <f>D94</f>
        <v>32.812512518219876</v>
      </c>
      <c r="E96" s="69">
        <f>E94</f>
        <v>34.78668487819256</v>
      </c>
      <c r="F96" s="69">
        <f>F94</f>
        <v>39.268959837717055</v>
      </c>
      <c r="G96" s="69">
        <f>G94</f>
        <v>37.831248615357808</v>
      </c>
      <c r="H96" s="69">
        <f>H94</f>
        <v>41.619053993431123</v>
      </c>
      <c r="I96" s="69"/>
    </row>
    <row r="97" spans="2:38" x14ac:dyDescent="0.25">
      <c r="B97" s="70" t="s">
        <v>70</v>
      </c>
      <c r="D97" s="71"/>
      <c r="E97" s="71"/>
      <c r="H97" s="69">
        <f t="shared" ref="H97:R97" si="55">H94</f>
        <v>41.619053993431123</v>
      </c>
      <c r="I97" s="69">
        <f t="shared" si="55"/>
        <v>58.249186667440107</v>
      </c>
      <c r="J97" s="69">
        <f t="shared" si="55"/>
        <v>64.805706236461035</v>
      </c>
      <c r="K97" s="69">
        <f t="shared" si="55"/>
        <v>78.607715874884065</v>
      </c>
      <c r="L97" s="69">
        <f t="shared" si="55"/>
        <v>87.664377466982685</v>
      </c>
      <c r="M97" s="69">
        <f t="shared" si="55"/>
        <v>83.586311934357823</v>
      </c>
      <c r="N97" s="69">
        <f t="shared" si="55"/>
        <v>108.39236575264802</v>
      </c>
      <c r="O97" s="69">
        <f t="shared" si="55"/>
        <v>88.118955669332593</v>
      </c>
      <c r="P97" s="69">
        <f t="shared" si="55"/>
        <v>92.663624370197397</v>
      </c>
      <c r="Q97" s="69">
        <f t="shared" si="55"/>
        <v>99.386847729157651</v>
      </c>
      <c r="R97" s="69">
        <f t="shared" si="55"/>
        <v>106.52654519148692</v>
      </c>
    </row>
    <row r="98" spans="2:38" x14ac:dyDescent="0.25">
      <c r="B98" s="70" t="s">
        <v>197</v>
      </c>
      <c r="R98" s="69">
        <f t="shared" ref="R98:AL98" si="56">R94</f>
        <v>106.52654519148692</v>
      </c>
      <c r="S98" s="69">
        <f t="shared" si="56"/>
        <v>114.1063526494262</v>
      </c>
      <c r="T98" s="69">
        <f t="shared" si="56"/>
        <v>122.4934802318797</v>
      </c>
      <c r="U98" s="69">
        <f t="shared" si="56"/>
        <v>131.36900785669047</v>
      </c>
      <c r="V98" s="69">
        <f t="shared" si="56"/>
        <v>140.75858812311503</v>
      </c>
      <c r="W98" s="69">
        <f t="shared" si="56"/>
        <v>150.68914439828279</v>
      </c>
      <c r="X98" s="69">
        <f t="shared" si="56"/>
        <v>161.18893143446709</v>
      </c>
      <c r="Y98" s="69">
        <f t="shared" si="56"/>
        <v>169.96204374717729</v>
      </c>
      <c r="Z98" s="69">
        <f t="shared" si="56"/>
        <v>179.17910275460918</v>
      </c>
      <c r="AA98" s="69">
        <f t="shared" si="56"/>
        <v>188.86158721264013</v>
      </c>
      <c r="AB98" s="69">
        <f t="shared" si="56"/>
        <v>199.03198386290617</v>
      </c>
      <c r="AC98" s="69">
        <f t="shared" si="56"/>
        <v>209.71383370565334</v>
      </c>
      <c r="AD98" s="69">
        <f t="shared" si="56"/>
        <v>220.93178036163948</v>
      </c>
      <c r="AE98" s="69">
        <f t="shared" si="56"/>
        <v>232.71162061617562</v>
      </c>
      <c r="AF98" s="69">
        <f t="shared" si="56"/>
        <v>245.08035724249601</v>
      </c>
      <c r="AG98" s="69">
        <f t="shared" si="56"/>
        <v>258.0662542059361</v>
      </c>
      <c r="AH98" s="69">
        <f t="shared" si="56"/>
        <v>271.69889435486346</v>
      </c>
      <c r="AI98" s="69">
        <f t="shared" si="56"/>
        <v>286.00923970897543</v>
      </c>
      <c r="AJ98" s="69">
        <f t="shared" si="56"/>
        <v>301.0296944604487</v>
      </c>
      <c r="AK98" s="69">
        <f t="shared" si="56"/>
        <v>316.79417080850533</v>
      </c>
      <c r="AL98" s="69">
        <f t="shared" si="56"/>
        <v>333.3381577532698</v>
      </c>
    </row>
    <row r="100" spans="2:38" x14ac:dyDescent="0.25">
      <c r="B100" s="67" t="s">
        <v>196</v>
      </c>
      <c r="D100" s="68">
        <f t="shared" ref="D100:AL100" si="57">D39/$D39</f>
        <v>1</v>
      </c>
      <c r="E100" s="68">
        <f t="shared" si="57"/>
        <v>1.0188648206045656</v>
      </c>
      <c r="F100" s="68">
        <f t="shared" si="57"/>
        <v>1.0925613696241854</v>
      </c>
      <c r="G100" s="68">
        <f t="shared" si="57"/>
        <v>1.0301362918060251</v>
      </c>
      <c r="H100" s="68">
        <f t="shared" si="57"/>
        <v>1.0630679959275184</v>
      </c>
      <c r="I100" s="68">
        <f t="shared" si="57"/>
        <v>1.3189141412379493</v>
      </c>
      <c r="J100" s="68">
        <f t="shared" si="57"/>
        <v>1.3395464798325383</v>
      </c>
      <c r="K100" s="68">
        <f t="shared" si="57"/>
        <v>1.4866772997166935</v>
      </c>
      <c r="L100" s="68">
        <f t="shared" si="57"/>
        <v>1.6187059497272784</v>
      </c>
      <c r="M100" s="68">
        <f t="shared" si="57"/>
        <v>1.5734387635198137</v>
      </c>
      <c r="N100" s="68">
        <f t="shared" si="57"/>
        <v>1.7688287326784626</v>
      </c>
      <c r="O100" s="68">
        <f t="shared" si="57"/>
        <v>1.6198012404329245</v>
      </c>
      <c r="P100" s="68">
        <f t="shared" si="57"/>
        <v>1.6913055460822377</v>
      </c>
      <c r="Q100" s="68">
        <f t="shared" si="57"/>
        <v>1.758957767925527</v>
      </c>
      <c r="R100" s="68">
        <f t="shared" si="57"/>
        <v>1.8293160786425484</v>
      </c>
      <c r="S100" s="68">
        <f t="shared" si="57"/>
        <v>1.9024887217882505</v>
      </c>
      <c r="T100" s="68">
        <f t="shared" si="57"/>
        <v>1.9785882706597806</v>
      </c>
      <c r="U100" s="68">
        <f t="shared" si="57"/>
        <v>2.0577318014861721</v>
      </c>
      <c r="V100" s="68">
        <f t="shared" si="57"/>
        <v>2.140041073545619</v>
      </c>
      <c r="W100" s="68">
        <f t="shared" si="57"/>
        <v>2.2256427164874437</v>
      </c>
      <c r="X100" s="68">
        <f t="shared" si="57"/>
        <v>2.3146684251469414</v>
      </c>
      <c r="Y100" s="68">
        <f t="shared" si="57"/>
        <v>2.4072551621528193</v>
      </c>
      <c r="Z100" s="68">
        <f t="shared" si="57"/>
        <v>2.5035453686389322</v>
      </c>
      <c r="AA100" s="68">
        <f t="shared" si="57"/>
        <v>2.6036871833844892</v>
      </c>
      <c r="AB100" s="68">
        <f t="shared" si="57"/>
        <v>2.7078346707198691</v>
      </c>
      <c r="AC100" s="68">
        <f t="shared" si="57"/>
        <v>2.8161480575486642</v>
      </c>
      <c r="AD100" s="68">
        <f t="shared" si="57"/>
        <v>2.9287939798506102</v>
      </c>
      <c r="AE100" s="68">
        <f t="shared" si="57"/>
        <v>3.0459457390446354</v>
      </c>
      <c r="AF100" s="68">
        <f t="shared" si="57"/>
        <v>3.1677835686064206</v>
      </c>
      <c r="AG100" s="68">
        <f t="shared" si="57"/>
        <v>3.2944949113506778</v>
      </c>
      <c r="AH100" s="68">
        <f t="shared" si="57"/>
        <v>3.4262747078047044</v>
      </c>
      <c r="AI100" s="68">
        <f t="shared" si="57"/>
        <v>3.5633256961168933</v>
      </c>
      <c r="AJ100" s="68">
        <f t="shared" si="57"/>
        <v>3.705858723961569</v>
      </c>
      <c r="AK100" s="68">
        <f t="shared" si="57"/>
        <v>3.854093072920032</v>
      </c>
      <c r="AL100" s="68">
        <f t="shared" si="57"/>
        <v>4.0082567958368331</v>
      </c>
    </row>
    <row r="101" spans="2:38" x14ac:dyDescent="0.25">
      <c r="B101" s="67" t="s">
        <v>195</v>
      </c>
      <c r="D101" s="68">
        <f t="shared" ref="D101:AL101" si="58">D94/$D94</f>
        <v>1</v>
      </c>
      <c r="E101" s="68">
        <f t="shared" si="58"/>
        <v>1.0601652299218622</v>
      </c>
      <c r="F101" s="68">
        <f t="shared" si="58"/>
        <v>1.1967678432400473</v>
      </c>
      <c r="G101" s="68">
        <f t="shared" si="58"/>
        <v>1.1529518988937884</v>
      </c>
      <c r="H101" s="68">
        <f t="shared" si="58"/>
        <v>1.2683897330422722</v>
      </c>
      <c r="I101" s="68">
        <f t="shared" si="58"/>
        <v>1.7752126307028744</v>
      </c>
      <c r="J101" s="68">
        <f t="shared" si="58"/>
        <v>1.9750302937172588</v>
      </c>
      <c r="K101" s="68">
        <f t="shared" si="58"/>
        <v>2.3956628079375326</v>
      </c>
      <c r="L101" s="68">
        <f t="shared" si="58"/>
        <v>2.6716752463958708</v>
      </c>
      <c r="M101" s="68">
        <f t="shared" si="58"/>
        <v>2.54739139186445</v>
      </c>
      <c r="N101" s="68">
        <f t="shared" si="58"/>
        <v>3.3033851245758994</v>
      </c>
      <c r="O101" s="68">
        <f t="shared" si="58"/>
        <v>2.6855290529916775</v>
      </c>
      <c r="P101" s="68">
        <f t="shared" si="58"/>
        <v>2.8240331891300268</v>
      </c>
      <c r="Q101" s="68">
        <f t="shared" si="58"/>
        <v>3.0289313466614574</v>
      </c>
      <c r="R101" s="68">
        <f t="shared" si="58"/>
        <v>3.2465220434532616</v>
      </c>
      <c r="S101" s="68">
        <f t="shared" si="58"/>
        <v>3.4775256111846393</v>
      </c>
      <c r="T101" s="68">
        <f t="shared" si="58"/>
        <v>3.7331332114193474</v>
      </c>
      <c r="U101" s="68">
        <f t="shared" si="58"/>
        <v>4.003625378694939</v>
      </c>
      <c r="V101" s="68">
        <f t="shared" si="58"/>
        <v>4.2897839062143044</v>
      </c>
      <c r="W101" s="68">
        <f t="shared" si="58"/>
        <v>4.5924293153293059</v>
      </c>
      <c r="X101" s="68">
        <f t="shared" si="58"/>
        <v>4.9124227029235676</v>
      </c>
      <c r="Y101" s="68">
        <f t="shared" si="58"/>
        <v>5.1797936428306759</v>
      </c>
      <c r="Z101" s="68">
        <f t="shared" si="58"/>
        <v>5.4606943816056752</v>
      </c>
      <c r="AA101" s="68">
        <f t="shared" si="58"/>
        <v>5.755779509654146</v>
      </c>
      <c r="AB101" s="68">
        <f t="shared" si="58"/>
        <v>6.0657343369359245</v>
      </c>
      <c r="AC101" s="68">
        <f t="shared" si="58"/>
        <v>6.3912763031848012</v>
      </c>
      <c r="AD101" s="68">
        <f t="shared" si="58"/>
        <v>6.7331564517944855</v>
      </c>
      <c r="AE101" s="68">
        <f t="shared" si="58"/>
        <v>7.0921609702078534</v>
      </c>
      <c r="AF101" s="68">
        <f t="shared" si="58"/>
        <v>7.4691127997714197</v>
      </c>
      <c r="AG101" s="68">
        <f t="shared" si="58"/>
        <v>7.8648733181477368</v>
      </c>
      <c r="AH101" s="68">
        <f t="shared" si="58"/>
        <v>8.2803440975145257</v>
      </c>
      <c r="AI101" s="68">
        <f t="shared" si="58"/>
        <v>8.71646874192162</v>
      </c>
      <c r="AJ101" s="68">
        <f t="shared" si="58"/>
        <v>9.1742348073252629</v>
      </c>
      <c r="AK101" s="68">
        <f t="shared" si="58"/>
        <v>9.6546758079741171</v>
      </c>
      <c r="AL101" s="68">
        <f t="shared" si="58"/>
        <v>10.158873312983161</v>
      </c>
    </row>
    <row r="102" spans="2:38" x14ac:dyDescent="0.25">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row>
    <row r="103" spans="2:38" x14ac:dyDescent="0.25">
      <c r="B103" s="67" t="s">
        <v>196</v>
      </c>
      <c r="D103" s="68"/>
      <c r="E103" s="68"/>
      <c r="F103" s="68"/>
      <c r="G103" s="68">
        <f t="shared" ref="G103:AL103" si="59">G39/$G39</f>
        <v>1</v>
      </c>
      <c r="H103" s="68">
        <f t="shared" si="59"/>
        <v>1.0319682981596134</v>
      </c>
      <c r="I103" s="68">
        <f t="shared" si="59"/>
        <v>1.2803297502757054</v>
      </c>
      <c r="J103" s="68">
        <f t="shared" si="59"/>
        <v>1.3003584967228543</v>
      </c>
      <c r="K103" s="68">
        <f t="shared" si="59"/>
        <v>1.4431850538051283</v>
      </c>
      <c r="L103" s="68">
        <f t="shared" si="59"/>
        <v>1.5713512499296367</v>
      </c>
      <c r="M103" s="68">
        <f t="shared" si="59"/>
        <v>1.5274083400763176</v>
      </c>
      <c r="N103" s="68">
        <f t="shared" si="59"/>
        <v>1.7170822412026365</v>
      </c>
      <c r="O103" s="68">
        <f t="shared" si="59"/>
        <v>1.5724144982729464</v>
      </c>
      <c r="P103" s="68">
        <f t="shared" si="59"/>
        <v>1.6418269694363035</v>
      </c>
      <c r="Q103" s="68">
        <f t="shared" si="59"/>
        <v>1.7075000482137555</v>
      </c>
      <c r="R103" s="68">
        <f t="shared" si="59"/>
        <v>1.7758000501423061</v>
      </c>
      <c r="S103" s="68">
        <f t="shared" si="59"/>
        <v>1.8468320521479982</v>
      </c>
      <c r="T103" s="68">
        <f t="shared" si="59"/>
        <v>1.9207053342339182</v>
      </c>
      <c r="U103" s="68">
        <f t="shared" si="59"/>
        <v>1.9975335476032752</v>
      </c>
      <c r="V103" s="68">
        <f t="shared" si="59"/>
        <v>2.0774348895074066</v>
      </c>
      <c r="W103" s="68">
        <f t="shared" si="59"/>
        <v>2.1605322850877027</v>
      </c>
      <c r="X103" s="68">
        <f t="shared" si="59"/>
        <v>2.2469535764912107</v>
      </c>
      <c r="Y103" s="68">
        <f t="shared" si="59"/>
        <v>2.336831719550859</v>
      </c>
      <c r="Z103" s="68">
        <f t="shared" si="59"/>
        <v>2.4303049883328938</v>
      </c>
      <c r="AA103" s="68">
        <f t="shared" si="59"/>
        <v>2.5275171878662093</v>
      </c>
      <c r="AB103" s="68">
        <f t="shared" si="59"/>
        <v>2.6286178753808578</v>
      </c>
      <c r="AC103" s="68">
        <f t="shared" si="59"/>
        <v>2.7337625903960925</v>
      </c>
      <c r="AD103" s="68">
        <f t="shared" si="59"/>
        <v>2.8431130940119358</v>
      </c>
      <c r="AE103" s="68">
        <f t="shared" si="59"/>
        <v>2.9568376177724138</v>
      </c>
      <c r="AF103" s="68">
        <f t="shared" si="59"/>
        <v>3.0751111224833103</v>
      </c>
      <c r="AG103" s="68">
        <f t="shared" si="59"/>
        <v>3.1981155673826431</v>
      </c>
      <c r="AH103" s="68">
        <f t="shared" si="59"/>
        <v>3.3260401900779484</v>
      </c>
      <c r="AI103" s="68">
        <f t="shared" si="59"/>
        <v>3.4590817976810668</v>
      </c>
      <c r="AJ103" s="68">
        <f t="shared" si="59"/>
        <v>3.5974450695883098</v>
      </c>
      <c r="AK103" s="68">
        <f t="shared" si="59"/>
        <v>3.7413428723718423</v>
      </c>
      <c r="AL103" s="68">
        <f t="shared" si="59"/>
        <v>3.8909965872667156</v>
      </c>
    </row>
    <row r="104" spans="2:38" x14ac:dyDescent="0.25">
      <c r="B104" s="67" t="s">
        <v>195</v>
      </c>
      <c r="D104" s="68"/>
      <c r="E104" s="68"/>
      <c r="F104" s="68"/>
      <c r="G104" s="68">
        <f t="shared" ref="G104:AL104" si="60">G94/$G94</f>
        <v>1</v>
      </c>
      <c r="H104" s="68">
        <f t="shared" si="60"/>
        <v>1.1001237209108565</v>
      </c>
      <c r="I104" s="68">
        <f t="shared" si="60"/>
        <v>1.5397109215103602</v>
      </c>
      <c r="J104" s="68">
        <f t="shared" si="60"/>
        <v>1.7130205480490748</v>
      </c>
      <c r="K104" s="68">
        <f t="shared" si="60"/>
        <v>2.0778514786575886</v>
      </c>
      <c r="L104" s="68">
        <f t="shared" si="60"/>
        <v>2.3172477958180537</v>
      </c>
      <c r="M104" s="68">
        <f t="shared" si="60"/>
        <v>2.2094515775624042</v>
      </c>
      <c r="N104" s="68">
        <f t="shared" si="60"/>
        <v>2.8651543292876021</v>
      </c>
      <c r="O104" s="68">
        <f t="shared" si="60"/>
        <v>2.3292637408102941</v>
      </c>
      <c r="P104" s="68">
        <f t="shared" si="60"/>
        <v>2.4493937620811193</v>
      </c>
      <c r="Q104" s="68">
        <f t="shared" si="60"/>
        <v>2.6271098990058448</v>
      </c>
      <c r="R104" s="68">
        <f t="shared" si="60"/>
        <v>2.8158347686214582</v>
      </c>
      <c r="S104" s="68">
        <f t="shared" si="60"/>
        <v>3.0161931425944024</v>
      </c>
      <c r="T104" s="68">
        <f t="shared" si="60"/>
        <v>3.2378915503770282</v>
      </c>
      <c r="U104" s="68">
        <f t="shared" si="60"/>
        <v>3.4724999217541153</v>
      </c>
      <c r="V104" s="68">
        <f t="shared" si="60"/>
        <v>3.7206963363607644</v>
      </c>
      <c r="W104" s="68">
        <f t="shared" si="60"/>
        <v>3.9831924642611369</v>
      </c>
      <c r="X104" s="68">
        <f t="shared" si="60"/>
        <v>4.2607351682553647</v>
      </c>
      <c r="Y104" s="68">
        <f t="shared" si="60"/>
        <v>4.4926363778059457</v>
      </c>
      <c r="Z104" s="68">
        <f t="shared" si="60"/>
        <v>4.7362725078513641</v>
      </c>
      <c r="AA104" s="68">
        <f t="shared" si="60"/>
        <v>4.9922113100959269</v>
      </c>
      <c r="AB104" s="68">
        <f t="shared" si="60"/>
        <v>5.2610471805074921</v>
      </c>
      <c r="AC104" s="68">
        <f t="shared" si="60"/>
        <v>5.5434023824558309</v>
      </c>
      <c r="AD104" s="68">
        <f t="shared" si="60"/>
        <v>5.8399283250712211</v>
      </c>
      <c r="AE104" s="68">
        <f t="shared" si="60"/>
        <v>6.1513068992839175</v>
      </c>
      <c r="AF104" s="68">
        <f t="shared" si="60"/>
        <v>6.4782518741135142</v>
      </c>
      <c r="AG104" s="68">
        <f t="shared" si="60"/>
        <v>6.8215103558906236</v>
      </c>
      <c r="AH104" s="68">
        <f t="shared" si="60"/>
        <v>7.1818643132113218</v>
      </c>
      <c r="AI104" s="68">
        <f t="shared" si="60"/>
        <v>7.5601321705482478</v>
      </c>
      <c r="AJ104" s="68">
        <f t="shared" si="60"/>
        <v>7.9571704735709936</v>
      </c>
      <c r="AK104" s="68">
        <f t="shared" si="60"/>
        <v>8.3738756293626793</v>
      </c>
      <c r="AL104" s="68">
        <f t="shared" si="60"/>
        <v>8.8111857248599854</v>
      </c>
    </row>
    <row r="105" spans="2:38" x14ac:dyDescent="0.25">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row>
    <row r="106" spans="2:38" x14ac:dyDescent="0.25">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row>
  </sheetData>
  <pageMargins left="0.7" right="0.7" top="0.75" bottom="0.75" header="0.3" footer="0.3"/>
  <pageSetup paperSize="9" scale="96"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BE069-9CB2-466D-8EFA-CE5D14AF0367}">
  <sheetPr>
    <tabColor theme="7" tint="0.59999389629810485"/>
  </sheetPr>
  <dimension ref="A3:AI42"/>
  <sheetViews>
    <sheetView zoomScale="85" zoomScaleNormal="85" workbookViewId="0">
      <selection activeCell="E37" sqref="E37"/>
    </sheetView>
  </sheetViews>
  <sheetFormatPr defaultRowHeight="15" x14ac:dyDescent="0.25"/>
  <cols>
    <col min="1" max="1" width="9.140625" style="66"/>
    <col min="2" max="2" width="20.42578125" style="66" bestFit="1" customWidth="1"/>
    <col min="3" max="3" width="2.7109375" style="66" customWidth="1"/>
    <col min="4" max="23" width="9.140625" style="66"/>
    <col min="24" max="24" width="2.7109375" style="66" customWidth="1"/>
    <col min="25" max="16384" width="9.140625" style="66"/>
  </cols>
  <sheetData>
    <row r="3" spans="1:35" x14ac:dyDescent="0.25">
      <c r="A3" s="125"/>
      <c r="B3" s="125"/>
      <c r="C3" s="125"/>
      <c r="D3" s="126" t="s">
        <v>314</v>
      </c>
      <c r="E3" s="126" t="s">
        <v>313</v>
      </c>
      <c r="F3" s="126" t="s">
        <v>312</v>
      </c>
      <c r="G3" s="126" t="s">
        <v>311</v>
      </c>
      <c r="H3" s="126" t="s">
        <v>310</v>
      </c>
      <c r="I3" s="126" t="s">
        <v>309</v>
      </c>
      <c r="J3" s="126" t="s">
        <v>308</v>
      </c>
      <c r="K3" s="126" t="s">
        <v>307</v>
      </c>
      <c r="L3" s="126" t="s">
        <v>306</v>
      </c>
      <c r="M3" s="126" t="s">
        <v>305</v>
      </c>
      <c r="N3" s="126" t="s">
        <v>304</v>
      </c>
      <c r="O3" s="126" t="s">
        <v>303</v>
      </c>
      <c r="P3" s="126" t="s">
        <v>302</v>
      </c>
      <c r="Q3" s="126" t="s">
        <v>301</v>
      </c>
      <c r="R3" s="126" t="s">
        <v>300</v>
      </c>
      <c r="S3" s="126" t="s">
        <v>299</v>
      </c>
      <c r="T3" s="126" t="s">
        <v>298</v>
      </c>
      <c r="U3" s="126" t="s">
        <v>297</v>
      </c>
      <c r="V3" s="126" t="s">
        <v>296</v>
      </c>
      <c r="W3" s="126" t="s">
        <v>295</v>
      </c>
      <c r="X3" s="125"/>
      <c r="Y3" s="126" t="s">
        <v>84</v>
      </c>
      <c r="Z3" s="126" t="s">
        <v>83</v>
      </c>
      <c r="AA3" s="126" t="s">
        <v>82</v>
      </c>
      <c r="AB3" s="126" t="s">
        <v>81</v>
      </c>
      <c r="AC3" s="126" t="s">
        <v>80</v>
      </c>
      <c r="AD3" s="126" t="s">
        <v>79</v>
      </c>
      <c r="AE3" s="126" t="s">
        <v>78</v>
      </c>
      <c r="AF3" s="126" t="s">
        <v>77</v>
      </c>
      <c r="AG3" s="126" t="s">
        <v>76</v>
      </c>
      <c r="AH3" s="126" t="s">
        <v>75</v>
      </c>
      <c r="AI3" s="126" t="s">
        <v>74</v>
      </c>
    </row>
    <row r="4" spans="1:35" x14ac:dyDescent="0.25">
      <c r="A4" s="125"/>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row>
    <row r="5" spans="1:35" x14ac:dyDescent="0.25">
      <c r="A5" s="136"/>
      <c r="B5" s="136"/>
      <c r="C5" s="136"/>
      <c r="D5" s="136" t="s">
        <v>294</v>
      </c>
      <c r="E5" s="136" t="s">
        <v>293</v>
      </c>
      <c r="F5" s="136" t="s">
        <v>292</v>
      </c>
      <c r="G5" s="136" t="s">
        <v>291</v>
      </c>
      <c r="H5" s="136" t="s">
        <v>290</v>
      </c>
      <c r="I5" s="136" t="s">
        <v>289</v>
      </c>
      <c r="J5" s="136" t="s">
        <v>288</v>
      </c>
      <c r="K5" s="136" t="s">
        <v>287</v>
      </c>
      <c r="L5" s="136" t="s">
        <v>286</v>
      </c>
      <c r="M5" s="136" t="s">
        <v>285</v>
      </c>
      <c r="N5" s="124" t="s">
        <v>284</v>
      </c>
      <c r="O5" s="124" t="s">
        <v>283</v>
      </c>
      <c r="P5" s="124" t="s">
        <v>282</v>
      </c>
      <c r="Q5" s="124" t="s">
        <v>281</v>
      </c>
      <c r="R5" s="124" t="s">
        <v>280</v>
      </c>
      <c r="S5" s="124" t="s">
        <v>279</v>
      </c>
      <c r="T5" s="124" t="s">
        <v>278</v>
      </c>
      <c r="U5" s="124" t="s">
        <v>277</v>
      </c>
      <c r="V5" s="124" t="s">
        <v>276</v>
      </c>
      <c r="W5" s="124" t="s">
        <v>275</v>
      </c>
      <c r="X5" s="125"/>
      <c r="Y5" s="124" t="s">
        <v>274</v>
      </c>
      <c r="Z5" s="124" t="s">
        <v>273</v>
      </c>
      <c r="AA5" s="124" t="s">
        <v>272</v>
      </c>
      <c r="AB5" s="124" t="s">
        <v>271</v>
      </c>
      <c r="AC5" s="124" t="s">
        <v>270</v>
      </c>
      <c r="AD5" s="124" t="s">
        <v>269</v>
      </c>
      <c r="AE5" s="124" t="s">
        <v>268</v>
      </c>
      <c r="AF5" s="124" t="s">
        <v>267</v>
      </c>
      <c r="AG5" s="124" t="s">
        <v>266</v>
      </c>
      <c r="AH5" s="124" t="s">
        <v>265</v>
      </c>
      <c r="AI5" s="124" t="s">
        <v>264</v>
      </c>
    </row>
    <row r="6" spans="1:35" x14ac:dyDescent="0.25">
      <c r="A6" s="135"/>
      <c r="B6" s="134"/>
      <c r="C6" s="134"/>
      <c r="D6" s="122">
        <v>42369</v>
      </c>
      <c r="E6" s="122">
        <f t="shared" ref="E6:K6" si="0">EOMONTH(D6,6)</f>
        <v>42551</v>
      </c>
      <c r="F6" s="122">
        <f t="shared" si="0"/>
        <v>42735</v>
      </c>
      <c r="G6" s="122">
        <f t="shared" si="0"/>
        <v>42916</v>
      </c>
      <c r="H6" s="122">
        <f t="shared" si="0"/>
        <v>43100</v>
      </c>
      <c r="I6" s="122">
        <f t="shared" si="0"/>
        <v>43281</v>
      </c>
      <c r="J6" s="122">
        <f t="shared" si="0"/>
        <v>43465</v>
      </c>
      <c r="K6" s="122">
        <f t="shared" si="0"/>
        <v>43646</v>
      </c>
      <c r="L6" s="122">
        <v>43830</v>
      </c>
      <c r="M6" s="122">
        <f t="shared" ref="M6:W6" si="1">EOMONTH(L6,6)</f>
        <v>44012</v>
      </c>
      <c r="N6" s="122">
        <f t="shared" si="1"/>
        <v>44196</v>
      </c>
      <c r="O6" s="122">
        <f t="shared" si="1"/>
        <v>44377</v>
      </c>
      <c r="P6" s="122">
        <f t="shared" si="1"/>
        <v>44561</v>
      </c>
      <c r="Q6" s="122">
        <f t="shared" si="1"/>
        <v>44742</v>
      </c>
      <c r="R6" s="122">
        <f t="shared" si="1"/>
        <v>44926</v>
      </c>
      <c r="S6" s="122">
        <f t="shared" si="1"/>
        <v>45107</v>
      </c>
      <c r="T6" s="122">
        <f t="shared" si="1"/>
        <v>45291</v>
      </c>
      <c r="U6" s="122">
        <f t="shared" si="1"/>
        <v>45473</v>
      </c>
      <c r="V6" s="122">
        <f t="shared" si="1"/>
        <v>45657</v>
      </c>
      <c r="W6" s="122">
        <f t="shared" si="1"/>
        <v>45838</v>
      </c>
      <c r="X6" s="125"/>
      <c r="Y6" s="122">
        <v>42551</v>
      </c>
      <c r="Z6" s="122">
        <f t="shared" ref="Z6:AI6" si="2">EOMONTH(Y6,12)</f>
        <v>42916</v>
      </c>
      <c r="AA6" s="122">
        <f t="shared" si="2"/>
        <v>43281</v>
      </c>
      <c r="AB6" s="122">
        <f t="shared" si="2"/>
        <v>43646</v>
      </c>
      <c r="AC6" s="122">
        <f t="shared" si="2"/>
        <v>44012</v>
      </c>
      <c r="AD6" s="122">
        <f t="shared" si="2"/>
        <v>44377</v>
      </c>
      <c r="AE6" s="122">
        <f t="shared" si="2"/>
        <v>44742</v>
      </c>
      <c r="AF6" s="122">
        <f t="shared" si="2"/>
        <v>45107</v>
      </c>
      <c r="AG6" s="122">
        <f t="shared" si="2"/>
        <v>45473</v>
      </c>
      <c r="AH6" s="122">
        <f t="shared" si="2"/>
        <v>45838</v>
      </c>
      <c r="AI6" s="122">
        <f t="shared" si="2"/>
        <v>46203</v>
      </c>
    </row>
    <row r="8" spans="1:35" x14ac:dyDescent="0.25">
      <c r="B8" s="66" t="s">
        <v>263</v>
      </c>
      <c r="D8" s="133" t="s">
        <v>262</v>
      </c>
      <c r="F8" s="133" t="s">
        <v>262</v>
      </c>
      <c r="H8" s="133" t="s">
        <v>261</v>
      </c>
      <c r="I8" s="133" t="s">
        <v>261</v>
      </c>
      <c r="J8" s="133" t="s">
        <v>261</v>
      </c>
      <c r="K8" s="133" t="s">
        <v>261</v>
      </c>
      <c r="L8" s="133" t="s">
        <v>261</v>
      </c>
      <c r="M8" s="133" t="s">
        <v>261</v>
      </c>
      <c r="N8" s="133" t="s">
        <v>261</v>
      </c>
      <c r="O8" s="133" t="s">
        <v>261</v>
      </c>
      <c r="P8" s="133" t="s">
        <v>260</v>
      </c>
      <c r="Q8" s="133" t="s">
        <v>260</v>
      </c>
      <c r="R8" s="133" t="s">
        <v>260</v>
      </c>
      <c r="S8" s="133" t="s">
        <v>260</v>
      </c>
      <c r="T8" s="133" t="s">
        <v>260</v>
      </c>
      <c r="U8" s="133" t="s">
        <v>260</v>
      </c>
      <c r="Y8" s="133" t="s">
        <v>262</v>
      </c>
      <c r="Z8" s="133" t="s">
        <v>262</v>
      </c>
      <c r="AA8" s="133" t="s">
        <v>261</v>
      </c>
      <c r="AB8" s="133" t="s">
        <v>261</v>
      </c>
      <c r="AC8" s="133" t="s">
        <v>261</v>
      </c>
      <c r="AD8" s="133" t="s">
        <v>260</v>
      </c>
      <c r="AE8" s="133" t="s">
        <v>260</v>
      </c>
      <c r="AF8" s="133" t="s">
        <v>260</v>
      </c>
      <c r="AG8" s="133" t="s">
        <v>260</v>
      </c>
    </row>
    <row r="10" spans="1:35" x14ac:dyDescent="0.25">
      <c r="B10" s="66" t="s">
        <v>196</v>
      </c>
      <c r="D10" s="128"/>
      <c r="E10" s="128"/>
      <c r="F10" s="128"/>
      <c r="G10" s="128"/>
      <c r="H10" s="128"/>
      <c r="I10" s="128"/>
      <c r="J10" s="128"/>
      <c r="K10" s="128"/>
      <c r="L10" s="128">
        <v>3058</v>
      </c>
      <c r="M10" s="128">
        <v>2608</v>
      </c>
      <c r="N10" s="128">
        <v>3068</v>
      </c>
      <c r="O10" s="128">
        <v>3057</v>
      </c>
      <c r="P10" s="128">
        <v>3438</v>
      </c>
      <c r="Q10" s="128">
        <v>3278</v>
      </c>
      <c r="R10" s="128">
        <v>3649</v>
      </c>
      <c r="S10" s="128">
        <v>2965</v>
      </c>
      <c r="T10" s="128">
        <v>3449</v>
      </c>
      <c r="U10" s="128">
        <v>3898</v>
      </c>
      <c r="V10" s="128"/>
      <c r="W10" s="128"/>
      <c r="X10" s="128"/>
      <c r="Y10" s="128"/>
      <c r="Z10" s="129">
        <f>Z12/47%</f>
        <v>4285.1063829787236</v>
      </c>
      <c r="AA10" s="128"/>
      <c r="AB10" s="128"/>
      <c r="AC10" s="128">
        <v>5666</v>
      </c>
      <c r="AD10" s="128">
        <v>6125</v>
      </c>
      <c r="AE10" s="128">
        <v>6716</v>
      </c>
      <c r="AF10" s="128">
        <v>6614</v>
      </c>
      <c r="AG10" s="128">
        <v>7347</v>
      </c>
    </row>
    <row r="12" spans="1:35" x14ac:dyDescent="0.25">
      <c r="B12" s="66" t="s">
        <v>259</v>
      </c>
      <c r="C12" s="132"/>
      <c r="D12" s="128">
        <v>1109.0999999999999</v>
      </c>
      <c r="E12" s="128"/>
      <c r="F12" s="128">
        <v>1018.4</v>
      </c>
      <c r="G12" s="128"/>
      <c r="H12" s="128">
        <v>1080.9000000000001</v>
      </c>
      <c r="I12" s="128">
        <v>1031.3</v>
      </c>
      <c r="J12" s="128">
        <v>1293</v>
      </c>
      <c r="K12" s="128">
        <v>1349</v>
      </c>
      <c r="L12" s="128">
        <v>1467</v>
      </c>
      <c r="M12" s="128">
        <v>1259</v>
      </c>
      <c r="N12" s="128">
        <v>1477</v>
      </c>
      <c r="O12" s="128">
        <v>1474</v>
      </c>
      <c r="P12" s="128">
        <v>1664.6</v>
      </c>
      <c r="Q12" s="128">
        <v>1590.3000000000002</v>
      </c>
      <c r="R12" s="128">
        <v>1772.8</v>
      </c>
      <c r="S12" s="128">
        <v>1459.8</v>
      </c>
      <c r="T12" s="128">
        <v>1738.3</v>
      </c>
      <c r="U12" s="128">
        <v>1970.2</v>
      </c>
      <c r="V12" s="128"/>
      <c r="W12" s="128"/>
      <c r="X12" s="131"/>
      <c r="Y12" s="128">
        <v>2139.5</v>
      </c>
      <c r="Z12" s="128">
        <v>2014</v>
      </c>
      <c r="AA12" s="128">
        <v>2112.1999999999998</v>
      </c>
      <c r="AB12" s="128">
        <v>2642</v>
      </c>
      <c r="AC12" s="128">
        <v>2726</v>
      </c>
      <c r="AD12" s="128">
        <v>2951</v>
      </c>
      <c r="AE12" s="128">
        <v>3254.9</v>
      </c>
      <c r="AF12" s="128">
        <v>3232.6</v>
      </c>
      <c r="AG12" s="128">
        <v>3708.5</v>
      </c>
      <c r="AH12" s="128"/>
      <c r="AI12" s="128"/>
    </row>
    <row r="13" spans="1:35" x14ac:dyDescent="0.25">
      <c r="B13" s="66" t="s">
        <v>199</v>
      </c>
      <c r="C13" s="132"/>
      <c r="D13" s="128"/>
      <c r="E13" s="128"/>
      <c r="F13" s="128">
        <v>227.9</v>
      </c>
      <c r="G13" s="128"/>
      <c r="H13" s="128">
        <v>245.6</v>
      </c>
      <c r="I13" s="128">
        <v>239.2</v>
      </c>
      <c r="J13" s="128">
        <v>300</v>
      </c>
      <c r="K13" s="128">
        <v>317</v>
      </c>
      <c r="L13" s="128">
        <v>344</v>
      </c>
      <c r="M13" s="128">
        <v>303</v>
      </c>
      <c r="N13" s="128">
        <v>354</v>
      </c>
      <c r="O13" s="128">
        <v>365</v>
      </c>
      <c r="P13" s="128">
        <v>415.5</v>
      </c>
      <c r="Q13" s="128">
        <v>401.79999999999995</v>
      </c>
      <c r="R13" s="128">
        <v>455.9</v>
      </c>
      <c r="S13" s="128">
        <v>377.30000000000007</v>
      </c>
      <c r="T13" s="128">
        <v>456.6</v>
      </c>
      <c r="U13" s="128">
        <v>518.5</v>
      </c>
      <c r="V13" s="128"/>
      <c r="W13" s="128"/>
      <c r="X13" s="131"/>
      <c r="Y13" s="128"/>
      <c r="Z13" s="129">
        <f>Z15-Z14</f>
        <v>455.8634367903104</v>
      </c>
      <c r="AA13" s="128">
        <v>484.8</v>
      </c>
      <c r="AB13" s="128">
        <v>617</v>
      </c>
      <c r="AC13" s="128">
        <v>647</v>
      </c>
      <c r="AD13" s="128">
        <v>719</v>
      </c>
      <c r="AE13" s="128">
        <v>817.3</v>
      </c>
      <c r="AF13" s="128">
        <v>833.2</v>
      </c>
      <c r="AG13" s="128">
        <v>975.1</v>
      </c>
      <c r="AH13" s="128"/>
      <c r="AI13" s="128"/>
    </row>
    <row r="14" spans="1:35" x14ac:dyDescent="0.25">
      <c r="B14" s="66" t="s">
        <v>231</v>
      </c>
      <c r="D14" s="128"/>
      <c r="E14" s="128"/>
      <c r="F14" s="128"/>
      <c r="G14" s="128"/>
      <c r="H14" s="128"/>
      <c r="I14" s="128"/>
      <c r="J14" s="128"/>
      <c r="K14" s="128"/>
      <c r="L14" s="128"/>
      <c r="M14" s="128"/>
      <c r="N14" s="128">
        <v>-95</v>
      </c>
      <c r="O14" s="128">
        <v>-102</v>
      </c>
      <c r="P14" s="128">
        <v>-103</v>
      </c>
      <c r="Q14" s="128">
        <v>-121.6</v>
      </c>
      <c r="R14" s="128">
        <v>-106.3</v>
      </c>
      <c r="S14" s="128">
        <v>-119.7</v>
      </c>
      <c r="T14" s="128">
        <v>-113.5</v>
      </c>
      <c r="U14" s="128">
        <v>-137.1</v>
      </c>
      <c r="V14" s="128"/>
      <c r="W14" s="128"/>
      <c r="Y14" s="128"/>
      <c r="Z14" s="129">
        <f>AB14*(Z12/AB12)</f>
        <v>-140.26343679031035</v>
      </c>
      <c r="AA14" s="129">
        <f>AB14*(AA12/AB12)</f>
        <v>-147.10249810749431</v>
      </c>
      <c r="AB14" s="130">
        <f>AB15-AB13</f>
        <v>-184</v>
      </c>
      <c r="AC14" s="128"/>
      <c r="AD14" s="128">
        <v>-197</v>
      </c>
      <c r="AE14" s="128">
        <v>-224.6</v>
      </c>
      <c r="AF14" s="128">
        <v>-226</v>
      </c>
      <c r="AG14" s="128">
        <v>-250.6</v>
      </c>
    </row>
    <row r="15" spans="1:35" x14ac:dyDescent="0.25">
      <c r="B15" s="66" t="s">
        <v>195</v>
      </c>
      <c r="D15" s="128"/>
      <c r="E15" s="128"/>
      <c r="F15" s="128"/>
      <c r="G15" s="128"/>
      <c r="H15" s="128"/>
      <c r="I15" s="128"/>
      <c r="J15" s="128"/>
      <c r="K15" s="128"/>
      <c r="L15" s="128"/>
      <c r="M15" s="128"/>
      <c r="N15" s="128">
        <v>259</v>
      </c>
      <c r="O15" s="128">
        <v>263</v>
      </c>
      <c r="P15" s="128">
        <v>312.5</v>
      </c>
      <c r="Q15" s="128">
        <v>280.20000000000005</v>
      </c>
      <c r="R15" s="128">
        <v>349.6</v>
      </c>
      <c r="S15" s="128">
        <v>257.60000000000002</v>
      </c>
      <c r="T15" s="128">
        <v>343.1</v>
      </c>
      <c r="U15" s="128">
        <v>381.4</v>
      </c>
      <c r="V15" s="128"/>
      <c r="W15" s="128"/>
      <c r="Y15" s="128">
        <v>345.5</v>
      </c>
      <c r="Z15" s="128">
        <v>315.60000000000002</v>
      </c>
      <c r="AA15" s="129">
        <f>AA13+AA14</f>
        <v>337.69750189250567</v>
      </c>
      <c r="AB15" s="128">
        <v>433</v>
      </c>
      <c r="AC15" s="128">
        <v>474</v>
      </c>
      <c r="AD15" s="128">
        <v>522</v>
      </c>
      <c r="AE15" s="128">
        <v>592.70000000000005</v>
      </c>
      <c r="AF15" s="128">
        <v>607.20000000000005</v>
      </c>
      <c r="AG15" s="128">
        <v>724.5</v>
      </c>
    </row>
    <row r="16" spans="1:35" x14ac:dyDescent="0.25">
      <c r="B16" s="66" t="s">
        <v>258</v>
      </c>
      <c r="D16" s="128"/>
      <c r="E16" s="128"/>
      <c r="F16" s="128"/>
      <c r="G16" s="128"/>
      <c r="H16" s="128"/>
      <c r="I16" s="128"/>
      <c r="J16" s="128"/>
      <c r="K16" s="128"/>
      <c r="L16" s="128"/>
      <c r="M16" s="128"/>
      <c r="N16" s="128">
        <v>230</v>
      </c>
      <c r="O16" s="128">
        <v>235</v>
      </c>
      <c r="P16" s="128">
        <v>283.5</v>
      </c>
      <c r="Q16" s="128">
        <v>250.20000000000005</v>
      </c>
      <c r="R16" s="128">
        <v>315.89999999999998</v>
      </c>
      <c r="S16" s="128">
        <v>223.10000000000002</v>
      </c>
      <c r="T16" s="128">
        <v>307.3</v>
      </c>
      <c r="U16" s="128">
        <v>344.2</v>
      </c>
      <c r="V16" s="128"/>
      <c r="W16" s="128"/>
      <c r="Y16" s="128">
        <v>320</v>
      </c>
      <c r="Z16" s="128">
        <v>290.5</v>
      </c>
      <c r="AA16" s="128"/>
      <c r="AB16" s="128"/>
      <c r="AC16" s="128"/>
      <c r="AD16" s="128">
        <v>465</v>
      </c>
      <c r="AE16" s="128">
        <v>533.70000000000005</v>
      </c>
      <c r="AF16" s="128">
        <v>539</v>
      </c>
      <c r="AG16" s="128">
        <v>651.5</v>
      </c>
    </row>
    <row r="18" spans="2:33" x14ac:dyDescent="0.25">
      <c r="B18" s="66" t="s">
        <v>257</v>
      </c>
      <c r="D18" s="127"/>
      <c r="E18" s="127"/>
      <c r="F18" s="127">
        <f>F13/F12</f>
        <v>0.22378240377062059</v>
      </c>
      <c r="G18" s="127"/>
      <c r="H18" s="127">
        <f t="shared" ref="H18:U18" si="3">H13/H12</f>
        <v>0.22721805902488665</v>
      </c>
      <c r="I18" s="127">
        <f t="shared" si="3"/>
        <v>0.23194026956268787</v>
      </c>
      <c r="J18" s="127">
        <f t="shared" si="3"/>
        <v>0.23201856148491878</v>
      </c>
      <c r="K18" s="127">
        <f t="shared" si="3"/>
        <v>0.23498888065233506</v>
      </c>
      <c r="L18" s="127">
        <f t="shared" si="3"/>
        <v>0.23449216087252897</v>
      </c>
      <c r="M18" s="127">
        <f t="shared" si="3"/>
        <v>0.24066719618745036</v>
      </c>
      <c r="N18" s="127">
        <f t="shared" si="3"/>
        <v>0.23967501692620177</v>
      </c>
      <c r="O18" s="127">
        <f t="shared" si="3"/>
        <v>0.24762550881953868</v>
      </c>
      <c r="P18" s="127">
        <f t="shared" si="3"/>
        <v>0.24960951579959151</v>
      </c>
      <c r="Q18" s="127">
        <f t="shared" si="3"/>
        <v>0.25265673143432049</v>
      </c>
      <c r="R18" s="127">
        <f t="shared" si="3"/>
        <v>0.25716380866425992</v>
      </c>
      <c r="S18" s="127">
        <f t="shared" si="3"/>
        <v>0.25846006302233188</v>
      </c>
      <c r="T18" s="127">
        <f t="shared" si="3"/>
        <v>0.26267042512799865</v>
      </c>
      <c r="U18" s="127">
        <f t="shared" si="3"/>
        <v>0.26317125164957872</v>
      </c>
      <c r="Y18" s="127"/>
      <c r="Z18" s="127"/>
      <c r="AA18" s="127">
        <f t="shared" ref="AA18:AG18" si="4">AA13/AA12</f>
        <v>0.22952371934475904</v>
      </c>
      <c r="AB18" s="127">
        <f t="shared" si="4"/>
        <v>0.23353520060560182</v>
      </c>
      <c r="AC18" s="127">
        <f t="shared" si="4"/>
        <v>0.23734409391049155</v>
      </c>
      <c r="AD18" s="127">
        <f t="shared" si="4"/>
        <v>0.24364622161978991</v>
      </c>
      <c r="AE18" s="127">
        <f t="shared" si="4"/>
        <v>0.25109834403514697</v>
      </c>
      <c r="AF18" s="127">
        <f t="shared" si="4"/>
        <v>0.25774918022644311</v>
      </c>
      <c r="AG18" s="127">
        <f t="shared" si="4"/>
        <v>0.26293649723607926</v>
      </c>
    </row>
    <row r="19" spans="2:33" x14ac:dyDescent="0.25">
      <c r="B19" s="66" t="s">
        <v>256</v>
      </c>
      <c r="D19" s="127"/>
      <c r="E19" s="127"/>
      <c r="F19" s="127"/>
      <c r="G19" s="127"/>
      <c r="H19" s="127"/>
      <c r="I19" s="127"/>
      <c r="J19" s="127"/>
      <c r="K19" s="127"/>
      <c r="L19" s="127"/>
      <c r="M19" s="127"/>
      <c r="N19" s="127">
        <f t="shared" ref="N19:U19" si="5">N15/N12</f>
        <v>0.17535545023696683</v>
      </c>
      <c r="O19" s="127">
        <f t="shared" si="5"/>
        <v>0.17842605156037991</v>
      </c>
      <c r="P19" s="127">
        <f t="shared" si="5"/>
        <v>0.18773278865793586</v>
      </c>
      <c r="Q19" s="127">
        <f t="shared" si="5"/>
        <v>0.17619317109979249</v>
      </c>
      <c r="R19" s="127">
        <f t="shared" si="5"/>
        <v>0.19720216606498198</v>
      </c>
      <c r="S19" s="127">
        <f t="shared" si="5"/>
        <v>0.17646252911357721</v>
      </c>
      <c r="T19" s="127">
        <f t="shared" si="5"/>
        <v>0.19737674739688202</v>
      </c>
      <c r="U19" s="127">
        <f t="shared" si="5"/>
        <v>0.19358440767434776</v>
      </c>
      <c r="Y19" s="127">
        <f>Y15/Y12</f>
        <v>0.16148632858144427</v>
      </c>
      <c r="Z19" s="127">
        <f>Z15/Z12</f>
        <v>0.15670307845084411</v>
      </c>
      <c r="AA19" s="127"/>
      <c r="AB19" s="127">
        <f t="shared" ref="AB19:AG19" si="6">AB15/AB12</f>
        <v>0.16389099167297502</v>
      </c>
      <c r="AC19" s="127">
        <f t="shared" si="6"/>
        <v>0.17388114453411593</v>
      </c>
      <c r="AD19" s="127">
        <f t="shared" si="6"/>
        <v>0.17688919010504914</v>
      </c>
      <c r="AE19" s="127">
        <f t="shared" si="6"/>
        <v>0.1820946880088482</v>
      </c>
      <c r="AF19" s="127">
        <f t="shared" si="6"/>
        <v>0.18783641650683663</v>
      </c>
      <c r="AG19" s="127">
        <f t="shared" si="6"/>
        <v>0.19536200620196845</v>
      </c>
    </row>
    <row r="20" spans="2:33" x14ac:dyDescent="0.25">
      <c r="B20" s="66" t="s">
        <v>255</v>
      </c>
      <c r="N20" s="127">
        <f t="shared" ref="N20:U20" si="7">N12/N10</f>
        <v>0.48142112125162972</v>
      </c>
      <c r="O20" s="127">
        <f t="shared" si="7"/>
        <v>0.48217206411514557</v>
      </c>
      <c r="P20" s="127">
        <f t="shared" si="7"/>
        <v>0.4841768470040721</v>
      </c>
      <c r="Q20" s="127">
        <f t="shared" si="7"/>
        <v>0.48514338010982311</v>
      </c>
      <c r="R20" s="127">
        <f t="shared" si="7"/>
        <v>0.4858317347218416</v>
      </c>
      <c r="S20" s="127">
        <f t="shared" si="7"/>
        <v>0.4923440134907251</v>
      </c>
      <c r="T20" s="127">
        <f t="shared" si="7"/>
        <v>0.5040011597564511</v>
      </c>
      <c r="U20" s="127">
        <f t="shared" si="7"/>
        <v>0.50543868650590051</v>
      </c>
      <c r="AC20" s="127">
        <f>AC12/AC10</f>
        <v>0.48111542534415813</v>
      </c>
      <c r="AD20" s="127">
        <f>AD12/AD10</f>
        <v>0.48179591836734692</v>
      </c>
      <c r="AE20" s="127">
        <f>AE12/AE10</f>
        <v>0.48464860035735557</v>
      </c>
      <c r="AF20" s="127">
        <f>AF12/AF10</f>
        <v>0.4887511339582703</v>
      </c>
      <c r="AG20" s="127">
        <f>AG12/AG10</f>
        <v>0.50476384919014561</v>
      </c>
    </row>
    <row r="21" spans="2:33" x14ac:dyDescent="0.25">
      <c r="B21" s="66" t="s">
        <v>254</v>
      </c>
      <c r="N21" s="127">
        <f t="shared" ref="N21:U21" si="8">N13/N10</f>
        <v>0.11538461538461539</v>
      </c>
      <c r="O21" s="127">
        <f t="shared" si="8"/>
        <v>0.11939810271508014</v>
      </c>
      <c r="P21" s="127">
        <f t="shared" si="8"/>
        <v>0.12085514834205933</v>
      </c>
      <c r="Q21" s="127">
        <f t="shared" si="8"/>
        <v>0.12257474069554605</v>
      </c>
      <c r="R21" s="127">
        <f t="shared" si="8"/>
        <v>0.12493833927103315</v>
      </c>
      <c r="S21" s="127">
        <f t="shared" si="8"/>
        <v>0.12725126475548063</v>
      </c>
      <c r="T21" s="127">
        <f t="shared" si="8"/>
        <v>0.13238619889823139</v>
      </c>
      <c r="U21" s="127">
        <f t="shared" si="8"/>
        <v>0.13301693175987686</v>
      </c>
      <c r="AC21" s="127">
        <f>AC13/AC10</f>
        <v>0.11418990469466996</v>
      </c>
      <c r="AD21" s="127">
        <f>AD13/AD10</f>
        <v>0.11738775510204082</v>
      </c>
      <c r="AE21" s="127">
        <f>AE13/AE10</f>
        <v>0.12169446098868374</v>
      </c>
      <c r="AF21" s="127">
        <f>AF13/AF10</f>
        <v>0.12597520411248866</v>
      </c>
      <c r="AG21" s="127">
        <f>AG13/AG10</f>
        <v>0.13272083843745747</v>
      </c>
    </row>
    <row r="23" spans="2:33" x14ac:dyDescent="0.25">
      <c r="B23" s="66" t="s">
        <v>253</v>
      </c>
      <c r="Y23" s="127" t="e">
        <f t="shared" ref="Y23:AG23" si="9">Y14/Y10</f>
        <v>#DIV/0!</v>
      </c>
      <c r="Z23" s="127">
        <f t="shared" si="9"/>
        <v>-3.2732778198334589E-2</v>
      </c>
      <c r="AA23" s="127" t="e">
        <f t="shared" si="9"/>
        <v>#DIV/0!</v>
      </c>
      <c r="AB23" s="127" t="e">
        <f t="shared" si="9"/>
        <v>#DIV/0!</v>
      </c>
      <c r="AC23" s="127">
        <f t="shared" si="9"/>
        <v>0</v>
      </c>
      <c r="AD23" s="127">
        <f t="shared" si="9"/>
        <v>-3.216326530612245E-2</v>
      </c>
      <c r="AE23" s="127">
        <f t="shared" si="9"/>
        <v>-3.3442525312686121E-2</v>
      </c>
      <c r="AF23" s="127">
        <f t="shared" si="9"/>
        <v>-3.4169942546114301E-2</v>
      </c>
      <c r="AG23" s="127">
        <f t="shared" si="9"/>
        <v>-3.4109160201442765E-2</v>
      </c>
    </row>
    <row r="26" spans="2:33" x14ac:dyDescent="0.25">
      <c r="AA26" s="127">
        <f>AA14/Z14-1</f>
        <v>4.8758689175769643E-2</v>
      </c>
    </row>
    <row r="40" spans="2:2" x14ac:dyDescent="0.25">
      <c r="B40" s="66" t="s">
        <v>252</v>
      </c>
    </row>
    <row r="41" spans="2:2" x14ac:dyDescent="0.25">
      <c r="B41" s="66" t="s">
        <v>251</v>
      </c>
    </row>
    <row r="42" spans="2:2" x14ac:dyDescent="0.25">
      <c r="B42" s="66" t="s">
        <v>250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Vic Sensitivity Analysis</vt:lpstr>
      <vt:lpstr>Transcation Multiples</vt:lpstr>
      <vt:lpstr>Competitors</vt:lpstr>
      <vt:lpstr>Licences</vt:lpstr>
      <vt:lpstr>Sheet1</vt:lpstr>
      <vt:lpstr>VIC Licence EBITDA</vt:lpstr>
      <vt:lpstr>LT 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Sam Bradshaw</cp:lastModifiedBy>
  <cp:lastPrinted>2024-12-04T06:23:16Z</cp:lastPrinted>
  <dcterms:created xsi:type="dcterms:W3CDTF">2024-04-25T13:50:36Z</dcterms:created>
  <dcterms:modified xsi:type="dcterms:W3CDTF">2026-01-24T04:29:45Z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e8e3710b-4b61-41c9-9d3d-d62ed8f6b7e5</vt:lpwstr>
  </property>
  <property fmtid="{D5CDD505-2E9C-101B-9397-08002B2CF9AE}" pid="3" name="MSIP_Label_8e62aa29-677a-4cd5-98db-9c70c8e77e69_Enabled">
    <vt:lpwstr>true</vt:lpwstr>
  </property>
  <property fmtid="{D5CDD505-2E9C-101B-9397-08002B2CF9AE}" pid="4" name="MSIP_Label_8e62aa29-677a-4cd5-98db-9c70c8e77e69_SetDate">
    <vt:lpwstr>2026-06-12T23:53:50Z</vt:lpwstr>
  </property>
  <property fmtid="{D5CDD505-2E9C-101B-9397-08002B2CF9AE}" pid="5" name="MSIP_Label_8e62aa29-677a-4cd5-98db-9c70c8e77e69_Method">
    <vt:lpwstr>Privileged</vt:lpwstr>
  </property>
  <property fmtid="{D5CDD505-2E9C-101B-9397-08002B2CF9AE}" pid="6" name="MSIP_Label_8e62aa29-677a-4cd5-98db-9c70c8e77e69_Name">
    <vt:lpwstr>Restricted - PII</vt:lpwstr>
  </property>
  <property fmtid="{D5CDD505-2E9C-101B-9397-08002B2CF9AE}" pid="7" name="MSIP_Label_8e62aa29-677a-4cd5-98db-9c70c8e77e69_SiteId">
    <vt:lpwstr>6d13d3d5-8b13-4ab4-a345-350f909f5f65</vt:lpwstr>
  </property>
  <property fmtid="{D5CDD505-2E9C-101B-9397-08002B2CF9AE}" pid="8" name="MSIP_Label_8e62aa29-677a-4cd5-98db-9c70c8e77e69_ActionId">
    <vt:lpwstr>71965332-50a8-4330-89b3-0635e6198c86</vt:lpwstr>
  </property>
  <property fmtid="{D5CDD505-2E9C-101B-9397-08002B2CF9AE}" pid="9" name="MSIP_Label_8e62aa29-677a-4cd5-98db-9c70c8e77e69_ContentBits">
    <vt:lpwstr>0</vt:lpwstr>
  </property>
</Properties>
</file>